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griff\Downloads\"/>
    </mc:Choice>
  </mc:AlternateContent>
  <xr:revisionPtr revIDLastSave="0" documentId="13_ncr:1_{88E60D6F-EB46-40A2-8BAE-82CF50DD8F4B}" xr6:coauthVersionLast="47" xr6:coauthVersionMax="47" xr10:uidLastSave="{00000000-0000-0000-0000-000000000000}"/>
  <bookViews>
    <workbookView xWindow="28680" yWindow="-120" windowWidth="29040" windowHeight="15720" xr2:uid="{00000000-000D-0000-FFFF-FFFF00000000}"/>
  </bookViews>
  <sheets>
    <sheet name="ReadMe" sheetId="1" r:id="rId1"/>
    <sheet name="Projects" sheetId="2" r:id="rId2"/>
  </sheets>
  <definedNames>
    <definedName name="_xlnm._FilterDatabase" localSheetId="1" hidden="1">Projects!$C$147:$C$147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5" i="2" l="1"/>
  <c r="AC23" i="2"/>
  <c r="AC24" i="2"/>
  <c r="AC38" i="2"/>
  <c r="AC47" i="2"/>
  <c r="AC42" i="2"/>
  <c r="AC35" i="2"/>
  <c r="AC43" i="2"/>
  <c r="AC40" i="2"/>
  <c r="O22" i="2"/>
  <c r="N22" i="2"/>
  <c r="M22" i="2"/>
  <c r="O24" i="2"/>
  <c r="M26" i="2"/>
  <c r="O26" i="2"/>
  <c r="O38" i="2"/>
  <c r="AC36" i="2"/>
  <c r="AC13" i="2"/>
  <c r="O43" i="2"/>
  <c r="M43" i="2"/>
  <c r="O41" i="2"/>
  <c r="M41" i="2"/>
  <c r="O47" i="2"/>
  <c r="M47" i="2"/>
  <c r="AC48" i="2"/>
  <c r="O27" i="2"/>
  <c r="M27" i="2"/>
  <c r="O42" i="2"/>
  <c r="M42" i="2"/>
  <c r="Q22" i="2" l="1"/>
  <c r="O29" i="2"/>
  <c r="Q24" i="2"/>
  <c r="N24" i="2"/>
  <c r="M24" i="2"/>
  <c r="R31" i="2"/>
  <c r="Q31" i="2"/>
  <c r="P31" i="2"/>
  <c r="O31" i="2"/>
  <c r="N31" i="2"/>
  <c r="M31" i="2"/>
  <c r="Q26" i="2"/>
  <c r="P26" i="2"/>
  <c r="N26" i="2"/>
  <c r="R28" i="2"/>
  <c r="Q28" i="2"/>
  <c r="P28" i="2"/>
  <c r="O28" i="2"/>
  <c r="N28" i="2"/>
  <c r="M28" i="2"/>
  <c r="R45" i="2"/>
  <c r="Q45" i="2"/>
  <c r="P45" i="2"/>
  <c r="O45" i="2"/>
  <c r="N45" i="2"/>
  <c r="M45" i="2"/>
  <c r="R37" i="2"/>
  <c r="Q37" i="2"/>
  <c r="P37" i="2"/>
  <c r="O37" i="2"/>
  <c r="N37" i="2"/>
  <c r="M37" i="2"/>
  <c r="M40" i="2"/>
  <c r="O40" i="2"/>
  <c r="M34" i="2"/>
  <c r="N34" i="2"/>
  <c r="O34" i="2"/>
  <c r="P34" i="2"/>
  <c r="Q34" i="2"/>
  <c r="R34" i="2"/>
  <c r="AC49" i="2"/>
  <c r="AC6" i="2"/>
  <c r="AC25" i="2"/>
  <c r="AC20" i="2"/>
  <c r="AC39" i="2"/>
  <c r="AC34" i="2"/>
  <c r="AC29" i="2"/>
  <c r="AC31" i="2"/>
  <c r="AC26" i="2"/>
  <c r="AC28" i="2"/>
  <c r="AC37" i="2"/>
  <c r="AC27" i="2"/>
  <c r="AC44" i="2"/>
  <c r="AC46" i="2"/>
  <c r="AC4" i="2"/>
  <c r="AC3" i="2"/>
  <c r="AC32" i="2"/>
  <c r="AC21" i="2"/>
  <c r="AC19" i="2"/>
  <c r="AC22" i="2"/>
  <c r="AC33" i="2"/>
  <c r="AC30" i="2"/>
  <c r="AC5" i="2"/>
  <c r="AC17" i="2"/>
  <c r="AC14" i="2"/>
  <c r="AC41" i="2"/>
  <c r="AC50" i="2"/>
  <c r="AC15" i="2"/>
  <c r="AC51" i="2"/>
</calcChain>
</file>

<file path=xl/sharedStrings.xml><?xml version="1.0" encoding="utf-8"?>
<sst xmlns="http://schemas.openxmlformats.org/spreadsheetml/2006/main" count="1491" uniqueCount="678">
  <si>
    <t>Inventory of Proposed Gas Power Plants in Texas</t>
  </si>
  <si>
    <t>Created by Griffin Bird (gbird@environmentalintegrity.org), last updated on 4/29/2025</t>
  </si>
  <si>
    <t>Description:</t>
  </si>
  <si>
    <t>This spreadsheet contains a list of proposed gas fired power plants in Texas. Construction status is updated as plans move forward (e.g. this inventory contains some cancelled projects - plants that went from announced/proposed to cancelled)</t>
  </si>
  <si>
    <t>Main Data Sources:</t>
  </si>
  <si>
    <t>Energy Information Administration (EIA) Form 860</t>
  </si>
  <si>
    <t>Texas Energy Fund Notices of Intent</t>
  </si>
  <si>
    <t>Notice of Intent submitted to the Public Utility Commission of Texas from companies hoping to apply for Texas Energy Fund In-ERCOT loans.</t>
  </si>
  <si>
    <t>Texas Energy Fund Due Diligence List</t>
  </si>
  <si>
    <t>List of plants published by PUCT of plants that have been selected to proceed to the due diligence stage of the Texas Energy Fund process. Updates can be found here (https://interchange.puc.texas.gov/Search/Filings?ControlNumber=56896).</t>
  </si>
  <si>
    <t>Electric Reliability Council of Texas (ERCOT) GIS Reports</t>
  </si>
  <si>
    <t>Global Energy Monitor's Global Oil and Gas Plant Tracker</t>
  </si>
  <si>
    <t>Definitions for the different construction statuses used in the inventory are provided below:</t>
  </si>
  <si>
    <r>
      <rPr>
        <b/>
        <sz val="11"/>
        <color theme="1"/>
        <rFont val="Aptos Narrow"/>
        <family val="2"/>
        <scheme val="minor"/>
      </rPr>
      <t>Proposed</t>
    </r>
    <r>
      <rPr>
        <sz val="11"/>
        <color theme="1"/>
        <rFont val="Aptos Narrow"/>
        <family val="2"/>
        <scheme val="minor"/>
      </rPr>
      <t xml:space="preserve">: </t>
    </r>
    <r>
      <rPr>
        <sz val="11"/>
        <color theme="1"/>
        <rFont val="Aptos Narrow"/>
        <family val="2"/>
        <scheme val="minor"/>
      </rPr>
      <t>Proposed projects have been announced or planned by a company but are not yet under construction. Proposed projects can be at any stage of the permitting process; they may have applied for the necessary construction and operating permits, received draft or final permits, or not applied for any permits.</t>
    </r>
  </si>
  <si>
    <r>
      <rPr>
        <b/>
        <sz val="11"/>
        <color theme="1"/>
        <rFont val="Aptos Narrow"/>
        <family val="2"/>
        <scheme val="minor"/>
      </rPr>
      <t>On Hold</t>
    </r>
    <r>
      <rPr>
        <sz val="11"/>
        <color theme="1"/>
        <rFont val="Aptos Narrow"/>
        <family val="2"/>
        <scheme val="minor"/>
      </rPr>
      <t>: “On Hold” projects are proposed projects that have been stalled or delayed and not yet operational. Companies may put a project “on hold” until there are favorable conditions to continue moving forward.</t>
    </r>
  </si>
  <si>
    <r>
      <rPr>
        <b/>
        <sz val="11"/>
        <color theme="1"/>
        <rFont val="Aptos Narrow"/>
        <family val="2"/>
        <scheme val="minor"/>
      </rPr>
      <t>Permitted, not under construction</t>
    </r>
    <r>
      <rPr>
        <sz val="11"/>
        <color theme="1"/>
        <rFont val="Aptos Narrow"/>
        <family val="2"/>
        <scheme val="minor"/>
      </rPr>
      <t>: A proposed project that has received the necessary air construction permits, but it is not yet under construction.</t>
    </r>
  </si>
  <si>
    <r>
      <rPr>
        <b/>
        <sz val="11"/>
        <color theme="1"/>
        <rFont val="Aptos Narrow"/>
        <family val="2"/>
        <scheme val="minor"/>
      </rPr>
      <t>Under Construction</t>
    </r>
    <r>
      <rPr>
        <sz val="11"/>
        <color theme="1"/>
        <rFont val="Aptos Narrow"/>
        <family val="2"/>
        <scheme val="minor"/>
      </rPr>
      <t>: A project has received the necessary Clean Air Act air construction permits and is currently being built.</t>
    </r>
  </si>
  <si>
    <r>
      <rPr>
        <b/>
        <sz val="11"/>
        <color theme="1"/>
        <rFont val="Aptos Narrow"/>
        <family val="2"/>
        <scheme val="minor"/>
      </rPr>
      <t>Partially Operating</t>
    </r>
    <r>
      <rPr>
        <sz val="11"/>
        <color theme="1"/>
        <rFont val="Aptos Narrow"/>
        <family val="2"/>
        <scheme val="minor"/>
      </rPr>
      <t>: Partially operating projects have started some operations but are not yet running at their fully planned capacity.</t>
    </r>
  </si>
  <si>
    <r>
      <rPr>
        <b/>
        <sz val="11"/>
        <color theme="1"/>
        <rFont val="Aptos Narrow"/>
        <family val="2"/>
        <scheme val="minor"/>
      </rPr>
      <t>Operating</t>
    </r>
    <r>
      <rPr>
        <sz val="11"/>
        <color theme="1"/>
        <rFont val="Aptos Narrow"/>
        <family val="2"/>
        <scheme val="minor"/>
      </rPr>
      <t>: Operating projects have completed construction and are up and running for commercial purposes.</t>
    </r>
  </si>
  <si>
    <r>
      <rPr>
        <b/>
        <sz val="11"/>
        <color theme="1"/>
        <rFont val="Aptos Narrow"/>
        <family val="2"/>
        <scheme val="minor"/>
      </rPr>
      <t>Canceled</t>
    </r>
    <r>
      <rPr>
        <sz val="11"/>
        <color theme="1"/>
        <rFont val="Aptos Narrow"/>
        <family val="2"/>
        <scheme val="minor"/>
      </rPr>
      <t>: A project is considered canceled if the parent company has announced or otherwise made clear that it is no longer pursuing it.</t>
    </r>
  </si>
  <si>
    <t>Data notes</t>
  </si>
  <si>
    <t>Capacity (Column I): Wherever possible, EIP researchers have recorded a power plants’ estimated maximum rated capacity. However, information is not readily available for all power plants. For instance, a company press release states that they intend to build a new 500 MW power plant without stating whether that is the estimated net generating capacity or maximum rated capacity. Thus, the capacity figures presented, while accurate, do not exclusively present the maximum rated capacities, and differ according to information availability.</t>
  </si>
  <si>
    <t>Latitude &amp; Longitude (Columns AD and AE): The exact point location for a power plant is either directly taken from permit documents or approximated using project maps.</t>
  </si>
  <si>
    <t>Permit Dates (Columns Y through AC): Dates for permitting events are taken from the Texas Commission on Environmental Quality’s permitting websites. Column AC, “Days to final permit”, shows the number of days that elapsed between TCEQ receiving a permit application and issuing a final permit - these dates are taken from the relevant air construction permit project record page on TCEQ’s Central Registry database.</t>
  </si>
  <si>
    <t>Potential to Emit (Columns L through R): Information on a project’s potential to emit a given air pollutant - in tons per year - is taken from air construction permit documents, which document was used is listed in Column AI. Permit documents are made available for viewing and download through the link in Column AH.</t>
  </si>
  <si>
    <t>Texas Energy Fund (Columns S and T): Information as to a project’s involvement with the Texas Energy Fund, specifically the in-ERCOT dispatchable generating loan program. Column T indicates whether a Notice of Intent was submitted to the Texas Energy Fund for a given project, and Column S shows whether a project was selected to advance to the "due diligence" stage of the Texas Energy Fund application process and the outcome (e.g. withdrawn, denied, approved, etc.) if applicable.</t>
  </si>
  <si>
    <t>National Ambient Air Quality Standards (Columns U through W): Indicating whether a plant will be located in a county that is in nonattainment with the Environmental Protection Agency's National Ambient Air Quality Standards for 8-hour ozone from 2015 or annual PM2.5 from 2024. The EPA has not finalized attainment/nonattainment designations for the 2024 annual PM2.5 standard yet, but the agency published a preliminary analysis indicating which counties could be considered in nonattainment with the new standard.</t>
  </si>
  <si>
    <t>City</t>
  </si>
  <si>
    <t>County</t>
  </si>
  <si>
    <t>Parent Company/Operator</t>
  </si>
  <si>
    <t>Facility Name</t>
  </si>
  <si>
    <t>Project</t>
  </si>
  <si>
    <t>Classification</t>
  </si>
  <si>
    <t>Construction Status</t>
  </si>
  <si>
    <t>Est. Completion Year</t>
  </si>
  <si>
    <t>Capacity (MW)</t>
  </si>
  <si>
    <t>Air Construction Permit Status</t>
  </si>
  <si>
    <t>Air Construction Permit #s</t>
  </si>
  <si>
    <t>Greenhouse Gases (CO2e)</t>
  </si>
  <si>
    <t>Particulate Matter (PM2.5)</t>
  </si>
  <si>
    <t>Nitrogen Oxides (NOx)</t>
  </si>
  <si>
    <t>Volatile Organic Compounds (VOC)</t>
  </si>
  <si>
    <t>Sulfur Dioxide (SO2)</t>
  </si>
  <si>
    <t>Carbon Monoxide (CO)</t>
  </si>
  <si>
    <t>Hazardous Air Pollutants (HAPs)</t>
  </si>
  <si>
    <t>Advanced to due diligence?</t>
  </si>
  <si>
    <t>TEF NOI?</t>
  </si>
  <si>
    <t>Nonattainment fo 2015 8-hour Ozone?</t>
  </si>
  <si>
    <t>Preliminary nonattainment for 2024 annual PM2.5?</t>
  </si>
  <si>
    <t>Nonattainment for Ozone or PM2.5?</t>
  </si>
  <si>
    <t>5/16/2007 Standard EGU Permit?</t>
  </si>
  <si>
    <t>Permit Application Date</t>
  </si>
  <si>
    <t>Draft Permit Date</t>
  </si>
  <si>
    <t>Final Permit</t>
  </si>
  <si>
    <t>Construction Deadline</t>
  </si>
  <si>
    <t>Days to final permit</t>
  </si>
  <si>
    <t>Lat</t>
  </si>
  <si>
    <t>Long</t>
  </si>
  <si>
    <t>Equipment Type</t>
  </si>
  <si>
    <t>Source(s)</t>
  </si>
  <si>
    <t>Air permit docs link</t>
  </si>
  <si>
    <t>Emissions Source</t>
  </si>
  <si>
    <t>RN(s)</t>
  </si>
  <si>
    <t>TCEQ Link</t>
  </si>
  <si>
    <t>New Summerfield</t>
  </si>
  <si>
    <t>Cherokee</t>
  </si>
  <si>
    <t>FGE Eagle Pines I, LLC</t>
  </si>
  <si>
    <t>FGE Eagle Pines Project</t>
  </si>
  <si>
    <t>FGE Eagle Pines I, II, and III</t>
  </si>
  <si>
    <t>New</t>
  </si>
  <si>
    <t>Permitted, not under construction</t>
  </si>
  <si>
    <t>Final Issued</t>
  </si>
  <si>
    <t>131316, PSDTX1454, GHGPSDTX133</t>
  </si>
  <si>
    <t>Y</t>
  </si>
  <si>
    <t>Combined Cycle</t>
  </si>
  <si>
    <t>TEF NOI</t>
  </si>
  <si>
    <t>https://drive.google.com/drive/folders/1-3RBUnlGPRMefkXfknl6ZN_MWUP6WdcZ?usp=sharing</t>
  </si>
  <si>
    <t>PTE comes from 2015 technical review (pg 1). HAP is just formaldehyde emissions.</t>
  </si>
  <si>
    <t>RN108193020</t>
  </si>
  <si>
    <t>https://www15.tceq.texas.gov/crpub/index.cfm?fuseaction=regent.showSingleRN&amp;re_id=991485392015086</t>
  </si>
  <si>
    <t>Westbrook</t>
  </si>
  <si>
    <t>Mitchell</t>
  </si>
  <si>
    <t>FGE Texas, LLC</t>
  </si>
  <si>
    <t>FGE Texas</t>
  </si>
  <si>
    <t>FGE Texas I, FGE Texas II</t>
  </si>
  <si>
    <t>110025, PSDTX1364, GHGPSDTX36</t>
  </si>
  <si>
    <t>GEM, TEF NOI, EIA</t>
  </si>
  <si>
    <t>https://drive.google.com/drive/folders/1zDeDQI23OkuRfGvoE4rogQX3dj0qvnuW?usp=sharing</t>
  </si>
  <si>
    <t>PTE comes from 2016 permit docs, CO2e taken from GHGPSDTX36 special conditions (pg 6) all other pollutants come from technical review (pg 1). HAP is just formaldehyde emissions.</t>
  </si>
  <si>
    <t>RN106716632</t>
  </si>
  <si>
    <t>https://www15.tceq.texas.gov/crpub/index.cfm?fuseaction=regent.showSingleRN&amp;re_id=732519082013130</t>
  </si>
  <si>
    <t>Barstow</t>
  </si>
  <si>
    <t>Ward</t>
  </si>
  <si>
    <t>Competative Power Ventures (CPV Group LP); GE Vernova</t>
  </si>
  <si>
    <t>Basin Ranch Energy Center</t>
  </si>
  <si>
    <t>175063, PSDTX1634, GHGPSDTX237, AND HAP85</t>
  </si>
  <si>
    <t>ERCOT, TEF NOI, TEF Due Diligence</t>
  </si>
  <si>
    <t>https://drive.google.com/drive/folders/1Z2cBEqcFytTnHGStQiqr8YhvFVNUKH8T?usp=sharing</t>
  </si>
  <si>
    <t>November 2024 Technical Review pg. 2</t>
  </si>
  <si>
    <t>RN111876330</t>
  </si>
  <si>
    <t>https://www15.tceq.texas.gov/crpub/index.cfm?fuseaction=regent.showSingleRN&amp;re_id=238461042024012</t>
  </si>
  <si>
    <t>Bridge City</t>
  </si>
  <si>
    <t>Orange</t>
  </si>
  <si>
    <t>Entergy Texas Inc</t>
  </si>
  <si>
    <t>Entergy Sabine Plant</t>
  </si>
  <si>
    <t>Orange County Advanced Power Station</t>
  </si>
  <si>
    <t>Expansion</t>
  </si>
  <si>
    <t>Under Construction</t>
  </si>
  <si>
    <t>166032, GHGPSDTX210, and PSDTX1598</t>
  </si>
  <si>
    <t>GEM, EIA</t>
  </si>
  <si>
    <t>https://drive.google.com/drive/folders/1BCGJ8amEY0K_2RUH288oHmTGd5NyTMtj?usp=sharing</t>
  </si>
  <si>
    <t>Technical Review</t>
  </si>
  <si>
    <t>RN102513041</t>
  </si>
  <si>
    <t>https://www15.tceq.texas.gov/crpub/index.cfm?fuseaction=regent.showSingleRN&amp;re_id=823802342002157</t>
  </si>
  <si>
    <t>Lexington</t>
  </si>
  <si>
    <t>Lee</t>
  </si>
  <si>
    <t>SL Energy Power Plant I, LLC</t>
  </si>
  <si>
    <t>SL Energy Power Plant I</t>
  </si>
  <si>
    <t>Proposed</t>
  </si>
  <si>
    <t>Draft Issued</t>
  </si>
  <si>
    <t>177380, GHGPSDTX244, PSDTX1650</t>
  </si>
  <si>
    <t>https://drive.google.com/drive/folders/1-Hwwwx-DnRq_LMO-Pk0cDqrGGBYUQiiG?usp=sharing</t>
  </si>
  <si>
    <t>Plain Language Summary - VOCs listed as "Ozone (as VOC)"</t>
  </si>
  <si>
    <t>RN111987863</t>
  </si>
  <si>
    <t>https://www15.tceq.texas.gov/crpub/index.cfm?fuseaction=regent.showSingleRN&amp;re_id=645553402024159</t>
  </si>
  <si>
    <t>Port Arthur</t>
  </si>
  <si>
    <t>Jefferson</t>
  </si>
  <si>
    <t>Entergy Texas</t>
  </si>
  <si>
    <t>Legend Power Station</t>
  </si>
  <si>
    <t>176191, PSDTX1638, GHGPSDTX239</t>
  </si>
  <si>
    <t>Entergy</t>
  </si>
  <si>
    <t>https://drive.google.com/drive/folders/1qFWgWht35fzeMNaswHcDxM1hPJ9pGBPU?usp=sharing</t>
  </si>
  <si>
    <t>Preliminary Determination Summary</t>
  </si>
  <si>
    <t>RN111963427</t>
  </si>
  <si>
    <t>https://www15.tceq.texas.gov/crpub/index.cfm?fuseaction=regent.showSingleRN&amp;re_id=741351762024117</t>
  </si>
  <si>
    <t>Seminole</t>
  </si>
  <si>
    <t>Gaines</t>
  </si>
  <si>
    <t>Southwestern Public Service Co; Xcel Energy</t>
  </si>
  <si>
    <t>Gaines County Power Plant</t>
  </si>
  <si>
    <t>Application Pending</t>
  </si>
  <si>
    <t>179777, PSDTX1664, GHGPSDTX249</t>
  </si>
  <si>
    <t>Simple Cycle</t>
  </si>
  <si>
    <t>TCEQ</t>
  </si>
  <si>
    <t>https://drive.google.com/drive/folders/15RysI5Z1RI2Gh4rDEONtJ61Py1F0_H3v?usp=sharing</t>
  </si>
  <si>
    <t>Plain Language Summary</t>
  </si>
  <si>
    <t>RN108733106</t>
  </si>
  <si>
    <t>https://www15.tceq.texas.gov/crpub/index.cfm?fuseaction=regent.showSingleRN&amp;re_id=795363592015237</t>
  </si>
  <si>
    <t>Cedar Creek</t>
  </si>
  <si>
    <t>Bastrop</t>
  </si>
  <si>
    <t>Hull Street Energy; MPH Bastrop Peakers, LLC</t>
  </si>
  <si>
    <t>Bastrop Energy Center</t>
  </si>
  <si>
    <t>MPH Bastrop Peaker Plant</t>
  </si>
  <si>
    <t>178585, GHGPSDTX247, PSDTX1658</t>
  </si>
  <si>
    <t>TEF Due Diligence, TEF NOI, ERCOT</t>
  </si>
  <si>
    <t>https://drive.google.com/drive/folders/1ysexzPFEMUMB7lTt6yqMVm-COuAkQnVP?usp=sharing</t>
  </si>
  <si>
    <t>RN101056851</t>
  </si>
  <si>
    <t>https://www15.tceq.texas.gov/crpub/index.cfm?fuseaction=regent.showSingleRN&amp;re_id=705458122001354</t>
  </si>
  <si>
    <t>Motiva Enterprises, LLC</t>
  </si>
  <si>
    <t>Motiva Cogeneration Unit</t>
  </si>
  <si>
    <t>175017, PSDTX1632, GHGPSDTX236</t>
  </si>
  <si>
    <t>https://drive.google.com/drive/folders/1FT0drAHSVk8sSVGn3tSKFpXZkMJIL-XO?usp=sharing</t>
  </si>
  <si>
    <t>RN100209451</t>
  </si>
  <si>
    <t>https://www15.tceq.texas.gov/crpub/index.cfm?fuseaction=regent.showSingleRN&amp;re_id=505380502001134</t>
  </si>
  <si>
    <t>Monahans</t>
  </si>
  <si>
    <t>Permian Power I LLC; Permian Power II LLC; Luminant Generating; Vistra Corp.</t>
  </si>
  <si>
    <t>Vast Sands Power Plant</t>
  </si>
  <si>
    <t>Vast Sands I; Vast Sands II</t>
  </si>
  <si>
    <t>178462, GHGPSDTX246, PSDTX1656</t>
  </si>
  <si>
    <t>Y - Vast Sands I and II</t>
  </si>
  <si>
    <t>TEF NOI, ERCOT, TEF Due Diligence</t>
  </si>
  <si>
    <t>https://drive.google.com/drive/folders/1VuuEp4ViLIrejnqQKPUr0lILru1643hk?usp=sharing</t>
  </si>
  <si>
    <t>Permit App pg 143</t>
  </si>
  <si>
    <t>RN102183969</t>
  </si>
  <si>
    <t>https://www15.tceq.texas.gov/crpub/index.cfm?fuseaction=regent.showSingleRN&amp;re_id=501649442002136</t>
  </si>
  <si>
    <t>Abilene</t>
  </si>
  <si>
    <t>Taylor</t>
  </si>
  <si>
    <t>Abilene DC 1, LLC</t>
  </si>
  <si>
    <t>Longhorn Data Center</t>
  </si>
  <si>
    <t>Data Center Dynamics</t>
  </si>
  <si>
    <t>https://drive.google.com/drive/folders/1If-Dl9fJ3bBrILx8yo-UFON0Qs11tW2b?usp=sharing</t>
  </si>
  <si>
    <t>Critieria and HAPs from Jan 2025 permit, CO2e from 2025 permit application pg 40</t>
  </si>
  <si>
    <t>RN112029061</t>
  </si>
  <si>
    <t>https://www15.tceq.texas.gov/crpub/index.cfm?fuseaction=regent.showSingleRN&amp;re_id=241618012024228</t>
  </si>
  <si>
    <t>Fairfield</t>
  </si>
  <si>
    <t>Freestone</t>
  </si>
  <si>
    <t>Calpine Corporation; FPEC, LLC; Freestone Power Generation LLC</t>
  </si>
  <si>
    <t>Freestone Energy Center</t>
  </si>
  <si>
    <t>Freestone Peaker Plant</t>
  </si>
  <si>
    <t>173582, PSDTX1626, GHGPSDTX233</t>
  </si>
  <si>
    <t>TEF Due Diligence, TEF NOI, GEM, EIA, ERCOT</t>
  </si>
  <si>
    <t>https://drive.google.com/drive/folders/1GkVxyRCvAzQIN-vdynAr06_HSJKEyk6S?usp=sharing</t>
  </si>
  <si>
    <t>RN111788618</t>
  </si>
  <si>
    <t>https://www15.tceq.texas.gov/crpub/index.cfm?fuseaction=regent.showSingleRN&amp;re_id=474325392023222</t>
  </si>
  <si>
    <t>Houston</t>
  </si>
  <si>
    <t>Harris</t>
  </si>
  <si>
    <t>NRG Texas Power LLC; NRG Greens Bayou 6 LLC</t>
  </si>
  <si>
    <t>NRG Greens Bayou Power Station</t>
  </si>
  <si>
    <t>NRG Greens Bayou 6</t>
  </si>
  <si>
    <t>171485, PSDTX1616, GHGPSDTX230, N308</t>
  </si>
  <si>
    <t>y</t>
  </si>
  <si>
    <t>ERCOT, TEF NOI</t>
  </si>
  <si>
    <t>https://drive.google.com/drive/folders/1aAAuKaZinHLD7gB8-_BWGB0GSNbqUjo_?usp=sharing</t>
  </si>
  <si>
    <t>RN100542851</t>
  </si>
  <si>
    <t>https://www15.tceq.texas.gov/crpub/index.cfm?fuseaction=regent.showSingleRN&amp;re_id=92523472001296</t>
  </si>
  <si>
    <t>Granbury</t>
  </si>
  <si>
    <t>Hood</t>
  </si>
  <si>
    <t>Constellation Energy Generation, LLC; Wolf Hollow II Power, LLC</t>
  </si>
  <si>
    <t>Wolf Hollow Power Station</t>
  </si>
  <si>
    <t>Wolf Hollow III</t>
  </si>
  <si>
    <t>175173, PSDTX1636, GHGPSDTX238</t>
  </si>
  <si>
    <t>Withdrawn</t>
  </si>
  <si>
    <t>TEF Due Diligence, ERCOT, TEF NOI</t>
  </si>
  <si>
    <t>https://drive.google.com/drive/folders/173o5L5RLpuVokFHfuS1wCxqmZTAroJ9G?usp=sharing</t>
  </si>
  <si>
    <t>Technical Review - HAP is just formaldehyde</t>
  </si>
  <si>
    <t>RN108779729</t>
  </si>
  <si>
    <t>https://www15.tceq.texas.gov/crpub/index.cfm?fuseaction=regent.showSingleRN&amp;re_id=429481932015272</t>
  </si>
  <si>
    <t>Jacksboro</t>
  </si>
  <si>
    <t>Jack</t>
  </si>
  <si>
    <t>LS Power Equity Advisors, LLC; Brazos Electric Power; Jack County Power LLC; Fluor Enterprises Inc.</t>
  </si>
  <si>
    <t>Jack County Generation Facility</t>
  </si>
  <si>
    <t>Jack County III</t>
  </si>
  <si>
    <t>2026/2027</t>
  </si>
  <si>
    <t>176482, PSDTX1640, and GHGPSDTX240</t>
  </si>
  <si>
    <t>https://drive.google.com/drive/folders/1lnvZD6HEnezUvumNlgnGv0pTzUdHOWyd?usp=sharing</t>
  </si>
  <si>
    <t>RN100221985</t>
  </si>
  <si>
    <t>https://www15.tceq.texas.gov/crpub/index.cfm?fuseaction=regent.showSingleRN&amp;re_id=760512682001135</t>
  </si>
  <si>
    <t>Abernathy</t>
  </si>
  <si>
    <t>Hale</t>
  </si>
  <si>
    <t>Golden Spread Electric Cooperative, Inc.</t>
  </si>
  <si>
    <t>Antelope Elk Energy Center</t>
  </si>
  <si>
    <t xml:space="preserve">Elk Unit 4 </t>
  </si>
  <si>
    <t>109148, GHGPSDTX41M2, and PSDTX1358M2</t>
  </si>
  <si>
    <t>ERCOT</t>
  </si>
  <si>
    <t>https://drive.google.com/drive/folders/14uJW4PYUh-_i5dw9PWQ6XiGWsmq9bxkT?usp=sharing</t>
  </si>
  <si>
    <t>Plain Language Summary - Emissions Added/Removed</t>
  </si>
  <si>
    <t>RN105862510</t>
  </si>
  <si>
    <t>https://www15.tceq.texas.gov/crpub/index.cfm?fuseaction=regent.showSingleRN&amp;re_id=483412352010008</t>
  </si>
  <si>
    <t>Wharton</t>
  </si>
  <si>
    <t>EmberGreen Energy Center LLC</t>
  </si>
  <si>
    <t>EmberGreen Energy Center</t>
  </si>
  <si>
    <t>Q1 2028</t>
  </si>
  <si>
    <t>https://drive.google.com/drive/folders/136oawoeCwUi6lYZ_7PO2FqEhckUA1SvW?usp=sharing</t>
  </si>
  <si>
    <t>Final Action - HAP is just formaldehyde</t>
  </si>
  <si>
    <t>RN112104302</t>
  </si>
  <si>
    <t>https://www15.tceq.texas.gov/crpub/index.cfm?fuseaction=regent.showSingleRN&amp;re_id=571417392024354</t>
  </si>
  <si>
    <t>Pecos</t>
  </si>
  <si>
    <t>Reeves</t>
  </si>
  <si>
    <t>Pecos Power Generation Company LLC</t>
  </si>
  <si>
    <t>Pecos Power Plant</t>
  </si>
  <si>
    <t>PPG Phase I</t>
  </si>
  <si>
    <t>https://drive.google.com/drive/folders/1jbeqxDtpfRBFCbfhaWF8NI1Z8HkBlq0W?usp=sharing</t>
  </si>
  <si>
    <t>Final Action</t>
  </si>
  <si>
    <t>RN112163985</t>
  </si>
  <si>
    <t>https://www15.tceq.texas.gov/crpub/index.cfm?fuseaction=regent.showSingleRN&amp;re_id=540680352025062</t>
  </si>
  <si>
    <t>Sealy</t>
  </si>
  <si>
    <t>Austin</t>
  </si>
  <si>
    <t>EmberClear Management; Jupiter Island Capital; EmberYork Energy Center LLC</t>
  </si>
  <si>
    <t>EmberYork Energy Center</t>
  </si>
  <si>
    <t>Denied</t>
  </si>
  <si>
    <t>TEF Due Diligence, TEF NOI</t>
  </si>
  <si>
    <t>https://drive.google.com/drive/folders/12EAMg_LIFuZBq4O1nvBFms6hblqFlB7E?usp=sharing</t>
  </si>
  <si>
    <t>RN112099825</t>
  </si>
  <si>
    <t>https://www15.tceq.texas.gov/crpub/index.cfm?fuseaction=regent.showSingleRN&amp;re_id=872700522024347</t>
  </si>
  <si>
    <t>Sweeny</t>
  </si>
  <si>
    <t>Brazoria</t>
  </si>
  <si>
    <t>Bulldog Power LLC; Nightpeak Energy, LLC</t>
  </si>
  <si>
    <t>Bulldog Power Plant</t>
  </si>
  <si>
    <t>TEF NOI, ERCOT</t>
  </si>
  <si>
    <t>https://drive.google.com/drive/folders/1Ue3ONCJoRMEJi92QcpAmpmrQGFnxyhUf?usp=sharing</t>
  </si>
  <si>
    <t>RN111976080</t>
  </si>
  <si>
    <t>https://www15.tceq.texas.gov/crpub/index.cfm?fuseaction=regent.showSingleRN&amp;re_id=599498892024138</t>
  </si>
  <si>
    <t>Fort Stockton</t>
  </si>
  <si>
    <t>Longfellow Power LLC; The Longfellow Group; Longfellow Power LLC</t>
  </si>
  <si>
    <t>Comanche Creek generating station</t>
  </si>
  <si>
    <t>https://drive.google.com/drive/folders/1B0Y0Ix89bQmzz1lETwEujiu5A_cnNnEg?usp=sharing</t>
  </si>
  <si>
    <t>RN111983953</t>
  </si>
  <si>
    <t>https://www15.tceq.texas.gov/crpub/index.cfm?fuseaction=regent.showSingleRN&amp;re_id=858524512024152</t>
  </si>
  <si>
    <t>New Ulm</t>
  </si>
  <si>
    <t>Homestead Power LLC; Nightpeak Energy, LLC</t>
  </si>
  <si>
    <t xml:space="preserve">Homestead Power </t>
  </si>
  <si>
    <t>Q4 2028</t>
  </si>
  <si>
    <t>https://drive.google.com/drive/folders/1THI8Ie33_u4rWTPFcoY6aVTIlwx3Gtr3?usp=sharing</t>
  </si>
  <si>
    <t>RN112009139</t>
  </si>
  <si>
    <t>https://www15.tceq.texas.gov/crpub/index.cfm?fuseaction=regent.showSingleRN&amp;re_id=235430412024198</t>
  </si>
  <si>
    <t>Jonah</t>
  </si>
  <si>
    <t>Williamson</t>
  </si>
  <si>
    <t>Fort Worth Power Core LLC</t>
  </si>
  <si>
    <t>Williamson County Power Plant</t>
  </si>
  <si>
    <t>https://drive.google.com/drive/folders/1M0JqFDkTzYG2O7lOlFtMO0ixU-WDtGRr?usp=sharing</t>
  </si>
  <si>
    <t>RN112127402</t>
  </si>
  <si>
    <t>https://www15.tceq.texas.gov/crpub/index.cfm?fuseaction=regent.showSingleRN&amp;re_id=991524972025028</t>
  </si>
  <si>
    <t>Brownsville</t>
  </si>
  <si>
    <t>Cameron</t>
  </si>
  <si>
    <t>Element H2GEN, LLC</t>
  </si>
  <si>
    <t>Port Of Brownsville Energy Complex</t>
  </si>
  <si>
    <t>Q4 2026</t>
  </si>
  <si>
    <t>https://drive.google.com/drive/folders/1rlJf-e6CD8hliln-3pFdQa5Uv_NhJmx6?usp=sharing</t>
  </si>
  <si>
    <t>RN112013008</t>
  </si>
  <si>
    <t>https://www15.tceq.texas.gov/crpub/index.cfm?fuseaction=regent.showSingleRN&amp;re_id=973287072024205</t>
  </si>
  <si>
    <t>Lufkin</t>
  </si>
  <si>
    <t>Angelina</t>
  </si>
  <si>
    <t>WattBridge Energy IPP Holdings, LLC; WattBridge Texas Holding, LLC</t>
  </si>
  <si>
    <t>Longleaf Power Station</t>
  </si>
  <si>
    <t>https://drive.google.com/drive/folders/1GuS4noDB0SL-smP59QUNvreTuEMZU9FU?usp=sharing</t>
  </si>
  <si>
    <t>RN111794756</t>
  </si>
  <si>
    <t>https://www15.tceq.texas.gov/crpub/index.cfm?fuseaction=regent.showSingleRN&amp;re_id=419318622023233</t>
  </si>
  <si>
    <t>Robstown</t>
  </si>
  <si>
    <t>Neuces</t>
  </si>
  <si>
    <t>ENGIE Flexible Generation NA LLC</t>
  </si>
  <si>
    <t>Perseus Peaking Power Generation Facility</t>
  </si>
  <si>
    <t>https://drive.google.com/drive/folders/1LiNPg4yVPrnThWttqEnPxEDUmxbKrw0M?usp=sharing</t>
  </si>
  <si>
    <t>RN112014592</t>
  </si>
  <si>
    <t>https://www15.tceq.texas.gov/crpub/index.cfm?fuseaction=regent.showSingleRN&amp;re_id=897565222024206</t>
  </si>
  <si>
    <t>Sky Global Power Two, LLC</t>
  </si>
  <si>
    <t>Sky Global West Houston</t>
  </si>
  <si>
    <t>Engines</t>
  </si>
  <si>
    <t>https://drive.google.com/drive/folders/1BFr13xWJz87Rkdk-ShUx12OtZqQCFK-k?usp=sharing</t>
  </si>
  <si>
    <t>RN111020285</t>
  </si>
  <si>
    <t>https://www15.tceq.texas.gov/crpub/index.cfm?fuseaction=regent.showSingleRN&amp;re_id=572562102020094</t>
  </si>
  <si>
    <t>Bastrop County Power Plant</t>
  </si>
  <si>
    <t>https://drive.google.com/drive/folders/1Gk12SKPZ6KmKsbZJi5EG-HkuMprsDIGm?usp=sharing</t>
  </si>
  <si>
    <t>RN112095989</t>
  </si>
  <si>
    <t>https://www15.tceq.texas.gov/crpub/index.cfm?fuseaction=regent.showSingleRN&amp;re_id=559445532024344</t>
  </si>
  <si>
    <t>Altair</t>
  </si>
  <si>
    <t>Colorado</t>
  </si>
  <si>
    <t>Kerrville Public Utility Board Public Facility Corporation; Kerrville Public Utility Board</t>
  </si>
  <si>
    <t>Rock Island Generating Station</t>
  </si>
  <si>
    <t>https://drive.google.com/drive/folders/1Gf1-GKLPD-crZwMaZCpmJUMhZqxJMkET?usp=sharing</t>
  </si>
  <si>
    <t>RN112007711</t>
  </si>
  <si>
    <t>https://www15.tceq.texas.gov/crpub/index.cfm?fuseaction=regent.showSingleRN&amp;re_id=391655422024194</t>
  </si>
  <si>
    <t>Odessa</t>
  </si>
  <si>
    <t>Ector</t>
  </si>
  <si>
    <t>EMPowerTXMX, LLC; EMpower USA, LLC</t>
  </si>
  <si>
    <t>EMPower Odessa</t>
  </si>
  <si>
    <t>https://drive.google.com/drive/folders/10qOZjYirytGppA9stv97phjvfOyUzVjp?usp=sharing</t>
  </si>
  <si>
    <t>RN112117536</t>
  </si>
  <si>
    <t>https://www15.tceq.texas.gov/crpub/index.cfm?fuseaction=regent.showSingleRN&amp;re_id=733389492025015</t>
  </si>
  <si>
    <t>Temple</t>
  </si>
  <si>
    <t>Bell</t>
  </si>
  <si>
    <t>Bell County Power Plant</t>
  </si>
  <si>
    <t>https://drive.google.com/drive/folders/1_7M3G_os87Q8_w5gFlubcC_yZFcHRrYU?usp=sharing</t>
  </si>
  <si>
    <t>RN112127360</t>
  </si>
  <si>
    <t>https://www15.tceq.texas.gov/crpub/index.cfm?fuseaction=regent.showSingleRN&amp;re_id=555523162025028</t>
  </si>
  <si>
    <t>Mercuria Investments US, Inc.; Reliability Design and Development, LLC; Pecos Power Plant LLC</t>
  </si>
  <si>
    <t>Tolivar Power Plant</t>
  </si>
  <si>
    <t>https://drive.google.com/drive/folders/1p_TZtpoCzJoP5iGutldnQG65p0R1lAp0?usp=sharing</t>
  </si>
  <si>
    <t>Final Action - HAP is just formaldehyde and benzene</t>
  </si>
  <si>
    <t>RN112090626</t>
  </si>
  <si>
    <t>https://www15.tceq.texas.gov/crpub/index.cfm?fuseaction=regent.showSingleRN&amp;re_id=274497082024331</t>
  </si>
  <si>
    <t>Crosby</t>
  </si>
  <si>
    <t>WattBridge Energy LLC; ProEnergy Services; Remy Jade Generating, LLC</t>
  </si>
  <si>
    <t>Remy Jade Power Staion</t>
  </si>
  <si>
    <t>Remy Jade II</t>
  </si>
  <si>
    <t>Partially Operating</t>
  </si>
  <si>
    <t>2024/2025</t>
  </si>
  <si>
    <t>GEM, EIA, ERCOT</t>
  </si>
  <si>
    <t>https://drive.google.com/drive/folders/1He57z4Gsxf1Cy8W-W5rG62sCJOeV--Yu?usp=sharing</t>
  </si>
  <si>
    <t>2022 Final Action</t>
  </si>
  <si>
    <t>RN111340964</t>
  </si>
  <si>
    <t>https://www15.tceq.texas.gov/crpub/index.cfm?fuseaction=regent.showSingleRN&amp;re_id=330554702021265</t>
  </si>
  <si>
    <t>Maxwell</t>
  </si>
  <si>
    <t>Caldwell</t>
  </si>
  <si>
    <t>Lower Colorado River Authority</t>
  </si>
  <si>
    <t>Timmerman Power Station</t>
  </si>
  <si>
    <t>Maxwell Peaker Plant</t>
  </si>
  <si>
    <t>Q2 2025/Q2 2026</t>
  </si>
  <si>
    <t>https://drive.google.com/drive/folders/1pDIXgmVdsj4jUNNfJSBYjMI9RFjRSFh5?usp=sharing</t>
  </si>
  <si>
    <t>2024 final permit, pgs 10 and 11 (summed Annual emissions cap, dew heater emissions, and oil mist vent emissions)</t>
  </si>
  <si>
    <t>RN111700472</t>
  </si>
  <si>
    <t>https://www15.tceq.texas.gov/crpub/index.cfm?fuseaction=regent.showSingleRN&amp;re_id=479475552023076</t>
  </si>
  <si>
    <t>San Antonio</t>
  </si>
  <si>
    <t>Bexar</t>
  </si>
  <si>
    <t>VoltaGrid LLC</t>
  </si>
  <si>
    <t>Midland Power Project</t>
  </si>
  <si>
    <t>https://drive.google.com/drive/folders/13ywecluwh44JKzniZhFAxSsfxCiCkHHY?usp=sharing</t>
  </si>
  <si>
    <t>RN112050760</t>
  </si>
  <si>
    <t>https://www15.tceq.texas.gov/crpub/index.cfm?fuseaction=regent.showSingleRN&amp;re_id=565627842024264</t>
  </si>
  <si>
    <t>Damon</t>
  </si>
  <si>
    <t>Stone Creek Peaker LLC</t>
  </si>
  <si>
    <t>Stone Creek Peaker Plant</t>
  </si>
  <si>
    <t>https://drive.google.com/drive/folders/1OtMtXb47zSLmyY0TKWSZ0ufdVmtphquV?usp=sharing</t>
  </si>
  <si>
    <t>RN111966826</t>
  </si>
  <si>
    <t>https://www15.tceq.texas.gov/crpub/index.cfm?fuseaction=regent.showSingleRN&amp;re_id=890573102024122</t>
  </si>
  <si>
    <t>Glen Rose</t>
  </si>
  <si>
    <t>Somervell</t>
  </si>
  <si>
    <t>Sommervell County Power Plant</t>
  </si>
  <si>
    <t>https://drive.google.com/drive/folders/1qR-VeZ14Cf2bgUgzBnkYiFXIMTbuNVrM?usp=sharing</t>
  </si>
  <si>
    <t>RN112127394</t>
  </si>
  <si>
    <t>https://www15.tceq.texas.gov/crpub/index.cfm?fuseaction=regent.showSingleRN&amp;re_id=898524352025028</t>
  </si>
  <si>
    <t>Texas City</t>
  </si>
  <si>
    <t>Galveston</t>
  </si>
  <si>
    <t>WattBridge Energy IPP Holdings, LLC</t>
  </si>
  <si>
    <t>Imperial Power Station</t>
  </si>
  <si>
    <t>Withdrew</t>
  </si>
  <si>
    <t>https://drive.google.com/drive/folders/1tbx2dkCDwQoRmIn3bZ9-1CheFULnstaZ?usp=sharing</t>
  </si>
  <si>
    <t>RN112062179</t>
  </si>
  <si>
    <t>https://www15.tceq.texas.gov/crpub/index.cfm?fuseaction=regent.showSingleRN&amp;re_id=418562302024284</t>
  </si>
  <si>
    <t>NRG THW GT LLC</t>
  </si>
  <si>
    <t>NRG T.H. Wharton Plant</t>
  </si>
  <si>
    <t>NRG THW GT</t>
  </si>
  <si>
    <t>ERCOT, TEF NOI, TEF Due Diligence, GEM</t>
  </si>
  <si>
    <t>https://drive.google.com/drive/folders/10KNN5A_IM-K_2M6ftF3jHXzWPYBfYuBJ?usp=sharing</t>
  </si>
  <si>
    <t>2022 Final Action - has emission limits for phase one (without SCR) and phase two emissions (with SCR). Emissions are from phase two limits</t>
  </si>
  <si>
    <t>RN100542885</t>
  </si>
  <si>
    <t>https://www15.tceq.texas.gov/crpub/index.cfm?fuseaction=regent.showSingleRN&amp;re_id=220523922001296</t>
  </si>
  <si>
    <t>Angleton</t>
  </si>
  <si>
    <t>Mark One II LLC; Wattbridge Texas, LLC</t>
  </si>
  <si>
    <t>Mark One Power Station</t>
  </si>
  <si>
    <t>Mark One II</t>
  </si>
  <si>
    <t>https://drive.google.com/drive/folders/1nlK8T_HgBikcSgWpjjYS374IRTQ3_9aq?usp=sharing</t>
  </si>
  <si>
    <t>RN111112082</t>
  </si>
  <si>
    <t>https://www15.tceq.texas.gov/crpub/index.cfm?fuseaction=regent.showSingleRN&amp;re_id=962525152020280</t>
  </si>
  <si>
    <t>Huffman</t>
  </si>
  <si>
    <t>Elmax Power Station</t>
  </si>
  <si>
    <t>Elmax II</t>
  </si>
  <si>
    <t>Canceled</t>
  </si>
  <si>
    <t>https://drive.google.com/drive/folders/1UoYdCFuxx8ln417eGa1z-VBnkV26Gkcg?usp=sharing</t>
  </si>
  <si>
    <t>RN111366449</t>
  </si>
  <si>
    <t>https://www15.tceq.texas.gov/crpub/index.cfm?fuseaction=regent.showSingleRN&amp;re_id=291458342021309</t>
  </si>
  <si>
    <t>Bridgeport</t>
  </si>
  <si>
    <t>Jack County Power Plant</t>
  </si>
  <si>
    <t>https://drive.google.com/drive/folders/1dGi0N9Zc9X2uI7un4m0CMWdlRlJd6qSN?usp=sharing</t>
  </si>
  <si>
    <t>Final Action (Feb 2025 mod) - HAP is just formaldehyde</t>
  </si>
  <si>
    <t>RN112104658</t>
  </si>
  <si>
    <t>https://www15.tceq.texas.gov/crpub/index.cfm?fuseaction=regent.showSingleRN&amp;re_id=335522732024354</t>
  </si>
  <si>
    <t>Spencer Peaking Power Generation Facility</t>
  </si>
  <si>
    <t>https://drive.google.com/drive/folders/1e-mrhTO9rEGNGZuY3Qr7BKJ-gse0xk41?usp=sharing</t>
  </si>
  <si>
    <t>RN112014576</t>
  </si>
  <si>
    <t>https://www15.tceq.texas.gov/crpub/index.cfm?fuseaction=regent.showSingleRN&amp;re_id=162552292024206</t>
  </si>
  <si>
    <t>Amarillo</t>
  </si>
  <si>
    <t>Potter</t>
  </si>
  <si>
    <t>Harrington Station</t>
  </si>
  <si>
    <t>Conversion</t>
  </si>
  <si>
    <t>N</t>
  </si>
  <si>
    <t>GEM</t>
  </si>
  <si>
    <t>https://drive.google.com/drive/folders/1sLcfYheFxZdD3YanPOm-7VaKvkrIfc4r?usp=sharing</t>
  </si>
  <si>
    <t>Available documents don't provide updated emissions for the natural gas generating units</t>
  </si>
  <si>
    <t>RN100224849</t>
  </si>
  <si>
    <t>https://www15.tceq.texas.gov/crpub/index.cfm?fuseaction=regent.showSingleRN&amp;re_id=220516722001135</t>
  </si>
  <si>
    <t>Elmax I</t>
  </si>
  <si>
    <t>2024 Final Action - turbine 'annual cap' is for all 10 units, but other limits are per unit</t>
  </si>
  <si>
    <t>Cleveland</t>
  </si>
  <si>
    <t>Liberty</t>
  </si>
  <si>
    <t>Lone Star Power Station</t>
  </si>
  <si>
    <t>177473 and N316</t>
  </si>
  <si>
    <t>https://drive.google.com/drive/folders/1YYMM5SzjbGfawK4OaF_JtUQKbOj2oJ5w?usp=sharing</t>
  </si>
  <si>
    <t>2024 Plain Language Summary</t>
  </si>
  <si>
    <t>RN112041959</t>
  </si>
  <si>
    <t>https://www15.tceq.texas.gov/crpub/index.cfm?fuseaction=regent.showSingleRN&amp;re_id=562494012024253</t>
  </si>
  <si>
    <t>Harlingen</t>
  </si>
  <si>
    <t>Coronado Power Ventures LLC; Aegle Power LLC</t>
  </si>
  <si>
    <t>Aegle Power Energy Center</t>
  </si>
  <si>
    <t>On Hold</t>
  </si>
  <si>
    <t>101542, PSDTX1288, GHGPSDTX22</t>
  </si>
  <si>
    <t>EIA, ERCOT, TEF NOI</t>
  </si>
  <si>
    <t>https://drive.google.com/drive/folders/1R2Ksguc8_-Dak46nCBOzU-bSpZKAhUdz?usp=sharing</t>
  </si>
  <si>
    <t>RN106362262</t>
  </si>
  <si>
    <t>https://www15.tceq.texas.gov/crpub/index.cfm?fuseaction=regent.showSingleRN&amp;re_id=912503392012076</t>
  </si>
  <si>
    <t>Baytown</t>
  </si>
  <si>
    <t>Chambers</t>
  </si>
  <si>
    <t>NRG Cedar Bayou 5 LLC</t>
  </si>
  <si>
    <t>Cedar Bayou Power Station</t>
  </si>
  <si>
    <t>Cedar Bayou 5</t>
  </si>
  <si>
    <t>160538, PSDTX1582, and GHGPSDTX204</t>
  </si>
  <si>
    <t>https://drive.google.com/drive/folders/13qkDO3jFs8Zh8hmNTDTzBLEy7NoDAFNH?usp=sharing</t>
  </si>
  <si>
    <t>2021 Technical Review</t>
  </si>
  <si>
    <t>RN100825371</t>
  </si>
  <si>
    <t>https://www15.tceq.texas.gov/crpub/index.cfm?fuseaction=regent.showSingleRN&amp;re_id=772310292001332</t>
  </si>
  <si>
    <t>Oklaunion</t>
  </si>
  <si>
    <t>Wilbarger</t>
  </si>
  <si>
    <t>Oklaunion Power Company, LLC; Oklaunion Power Station, LLC</t>
  </si>
  <si>
    <t>Oklaunion Power Station</t>
  </si>
  <si>
    <t>9015 and PSDTX325M3</t>
  </si>
  <si>
    <t>Steam Turbine</t>
  </si>
  <si>
    <t>https://drive.google.com/drive/folders/126xhSR-1gBBvGO3eC7buxwxHFr1Fipfd?usp=sharing</t>
  </si>
  <si>
    <t xml:space="preserve">2023 Technical Review - Proposed allowable emission rates </t>
  </si>
  <si>
    <t>RN101062255</t>
  </si>
  <si>
    <t>https://www15.tceq.texas.gov/crpub/index.cfm?fuseaction=regent.showSingleRN&amp;re_id=398438942001361</t>
  </si>
  <si>
    <t>Remy Jade III</t>
  </si>
  <si>
    <t>GEM, EIA, ERCOT, TEF NOI</t>
  </si>
  <si>
    <t>MCV I, LLC; Merrell Capital</t>
  </si>
  <si>
    <t>BC1 PARTNERS, LLC</t>
  </si>
  <si>
    <t>Lone Star</t>
  </si>
  <si>
    <t>Morris</t>
  </si>
  <si>
    <t>Frontier Group of Companies; Lone Star Industrial Park LLC</t>
  </si>
  <si>
    <t>Lone Star Power Plant</t>
  </si>
  <si>
    <t>Expansion/Restart</t>
  </si>
  <si>
    <t>RN100542620</t>
  </si>
  <si>
    <t>https://www15.tceq.texas.gov/crpub/index.cfm?fuseaction=regent.showSingleRN&amp;re_id=955519292001296</t>
  </si>
  <si>
    <t>Tenaska Power Generation, LLC</t>
  </si>
  <si>
    <t>Gregory</t>
  </si>
  <si>
    <t>San Patricio</t>
  </si>
  <si>
    <t>Gregory Power Holdings, LLC; Calpine Corporation; Cheniere Energy</t>
  </si>
  <si>
    <t>Gregory Power Station</t>
  </si>
  <si>
    <t>RN102547957</t>
  </si>
  <si>
    <t>https://www15.tceq.texas.gov/crpub/index.cfm?fuseaction=regent.showSingleRN&amp;re_id=665708472002162</t>
  </si>
  <si>
    <t>Paris</t>
  </si>
  <si>
    <t>Lamar</t>
  </si>
  <si>
    <t>Hull Street Energy; MPH Paris Peakers, LLC</t>
  </si>
  <si>
    <t>Paris Energy Center</t>
  </si>
  <si>
    <t>MPH Paris Peakers</t>
  </si>
  <si>
    <t>RN100216555</t>
  </si>
  <si>
    <t>https://www15.tceq.texas.gov/crpub/index.cfm?fuseaction=regent.showSingleRN&amp;re_id=989393132001134</t>
  </si>
  <si>
    <t>FGE Athens, LLC.</t>
  </si>
  <si>
    <t>FGE Bulverde, LLC.</t>
  </si>
  <si>
    <t>FGE Cherokee, LLC.</t>
  </si>
  <si>
    <t>FGE College Station, LLC.</t>
  </si>
  <si>
    <t>FGE Guadalupe, LLC.</t>
  </si>
  <si>
    <t>FGE Jacksboro, LLC.</t>
  </si>
  <si>
    <t>FGE Killeen, LLC</t>
  </si>
  <si>
    <t>FGE Leon, LLC.</t>
  </si>
  <si>
    <t>FGE Robertson, LLC.</t>
  </si>
  <si>
    <t>FGE Tyler, LLC.</t>
  </si>
  <si>
    <t>FGE Waco, LLC.</t>
  </si>
  <si>
    <t>FGE Westbrook, LLC.</t>
  </si>
  <si>
    <t>ELTEX Power Station, LLC</t>
  </si>
  <si>
    <t>ELTEX Power Station</t>
  </si>
  <si>
    <t>Arce Verde Power LLC.; Phoenix Development Company</t>
  </si>
  <si>
    <t>2025/2026</t>
  </si>
  <si>
    <t>Corpus Christi</t>
  </si>
  <si>
    <t>Nueces</t>
  </si>
  <si>
    <t>Howard Power Generation, LLC</t>
  </si>
  <si>
    <t xml:space="preserve">Javelina Power Plant </t>
  </si>
  <si>
    <t>RN102190139</t>
  </si>
  <si>
    <t>https://www15.tceq.texas.gov/crpub/index.cfm?fuseaction=regent.showSingleRN&amp;re_id=641744742002136</t>
  </si>
  <si>
    <t>OxyVinyls LP</t>
  </si>
  <si>
    <t>Rippling Curve Peaking Power</t>
  </si>
  <si>
    <t>Unknown</t>
  </si>
  <si>
    <t>PPG Phase II</t>
  </si>
  <si>
    <t>CCNG, INC.</t>
  </si>
  <si>
    <t>Trans Permian H2Hub, LLC; MMEX Resources Corporation</t>
  </si>
  <si>
    <t>MMEX Pecos Power Plant</t>
  </si>
  <si>
    <t>Venus</t>
  </si>
  <si>
    <t>Enchanted Rock, LLC</t>
  </si>
  <si>
    <t>Venus AI Hub Power Plant</t>
  </si>
  <si>
    <t>PPM Colorado Gen, LLC</t>
  </si>
  <si>
    <t>Frontier 3 Power Station</t>
  </si>
  <si>
    <t>PPM Pecos Gen, LLC</t>
  </si>
  <si>
    <t>Pecos Bill CC Power Station</t>
  </si>
  <si>
    <t>PPM Lavaca Gen, LLC</t>
  </si>
  <si>
    <t>TOS Power Station</t>
  </si>
  <si>
    <t>Blue Horizon Power; Chandler Capital</t>
  </si>
  <si>
    <t>Colorado City</t>
  </si>
  <si>
    <t>Colorado City AI Hub Power Plant</t>
  </si>
  <si>
    <t>Brazos</t>
  </si>
  <si>
    <t>PPM Brazos Gen, LLC; Priority Power</t>
  </si>
  <si>
    <t>Orca 1 Power Station</t>
  </si>
  <si>
    <t>Guadalupe</t>
  </si>
  <si>
    <t>PPM Guadalupe Gen, LLC</t>
  </si>
  <si>
    <t>Orca 2 Power Station</t>
  </si>
  <si>
    <t>Combustion Associates, Inc.</t>
  </si>
  <si>
    <t>TBD</t>
  </si>
  <si>
    <t>Wartsila Development and Financial Services, Inc.</t>
  </si>
  <si>
    <t>City Public Service Board (CPS Energy)</t>
  </si>
  <si>
    <t>CPS Energy Peaker</t>
  </si>
  <si>
    <t>Peaking Unit 1</t>
  </si>
  <si>
    <t>City Public Services Board (CPS Energy)</t>
  </si>
  <si>
    <t>Peaking Unit 2</t>
  </si>
  <si>
    <t>WRC GenCo 1</t>
  </si>
  <si>
    <t>WRC GenCo 11</t>
  </si>
  <si>
    <t>WRC GenCo 12</t>
  </si>
  <si>
    <t>WRC GenCo 13</t>
  </si>
  <si>
    <t>New Era Helium, Inc.; Sharon AI, Inc.; Texas Critical Data Centers LLC</t>
  </si>
  <si>
    <t>Texas Critical Data Center</t>
  </si>
  <si>
    <t>WRC GenCo 14</t>
  </si>
  <si>
    <t>WRC GenCo 15</t>
  </si>
  <si>
    <t>WRC GenCo 16</t>
  </si>
  <si>
    <t>WRC GenCo 2</t>
  </si>
  <si>
    <t>WRC GenCo 3</t>
  </si>
  <si>
    <t>WRC GenCo 4</t>
  </si>
  <si>
    <t>WRC GenCo 5</t>
  </si>
  <si>
    <t>WRC GenCo 6</t>
  </si>
  <si>
    <t>WRC GenCo 7</t>
  </si>
  <si>
    <t>NET Power</t>
  </si>
  <si>
    <t>Project Permian Power Station</t>
  </si>
  <si>
    <t>NET Odessa SN1 Power Plant; Trifecta Gas Plant</t>
  </si>
  <si>
    <t>2H 2027/1H 2028</t>
  </si>
  <si>
    <t>GEM, ERCOT</t>
  </si>
  <si>
    <t>Boling Generation</t>
  </si>
  <si>
    <t>Invenergy; West Royal Energy Center LLC</t>
  </si>
  <si>
    <t>West Royal Energy Center</t>
  </si>
  <si>
    <t>Sherman</t>
  </si>
  <si>
    <t>Grayson</t>
  </si>
  <si>
    <t>Rayburn County Electric Cooperative, Inc.; Rayburn Energy Station LLC</t>
  </si>
  <si>
    <t>Rayburn Energy Station</t>
  </si>
  <si>
    <t>RN106831423</t>
  </si>
  <si>
    <t>https://www15.tceq.texas.gov/crpub/index.cfm?fuseaction=regent.showSingleRN&amp;re_id=404567012013171</t>
  </si>
  <si>
    <t>WRC GenCo 8</t>
  </si>
  <si>
    <t>Hallsville</t>
  </si>
  <si>
    <t>Harrison</t>
  </si>
  <si>
    <t>Southwestern Electric Power Co.; AEP</t>
  </si>
  <si>
    <t>Hallsville Natural Gas Plant</t>
  </si>
  <si>
    <t>Power Engineering</t>
  </si>
  <si>
    <t>https://drive.google.com/drive/folders/1wLhjjYU3R1D2N7S5lvnouHI97Xsd2RD4?usp=sharing</t>
  </si>
  <si>
    <t>RN100214287</t>
  </si>
  <si>
    <t>https://www15.tceq.texas.gov/crpub/index.cfm?fuseaction=regent.showSingleRN&amp;re_id=370388592001134</t>
  </si>
  <si>
    <t>Marion</t>
  </si>
  <si>
    <t>Guadalupe Peaking Energy Center, LLC; Calpine Corp; Guadalupe Power Partners LP</t>
  </si>
  <si>
    <t>Calpine Guadalupe Generating Station</t>
  </si>
  <si>
    <t>Calpine Guadalupe Peakers</t>
  </si>
  <si>
    <t>Void</t>
  </si>
  <si>
    <t>106011, PSDTX1310, GHGPSDTX60</t>
  </si>
  <si>
    <t>ERCOT, GEM, EIA</t>
  </si>
  <si>
    <t>https://drive.google.com/drive/folders/1BWv_1Sg0R-3KUeEXVEgSUyKLd--LRSpm?usp=sharing</t>
  </si>
  <si>
    <t>2013 technical review (presents different emissions from the authorized different models of turbines, I picked the option with the lowest emissions)</t>
  </si>
  <si>
    <t>RN100225820</t>
  </si>
  <si>
    <t>https://www15.tceq.texas.gov/crpub/index.cfm?fuseaction=regent.showSingleRN&amp;re_id=324518042001135</t>
  </si>
  <si>
    <t>WRC GenCo 9</t>
  </si>
  <si>
    <t>WRC GecnCo 10</t>
  </si>
  <si>
    <t>Invenergy, LLC; North Royal Energy Center LLC</t>
  </si>
  <si>
    <t>North Royal Energy Center</t>
  </si>
  <si>
    <t>SYNERGIC ENERGY</t>
  </si>
  <si>
    <t>Synergic Jack County</t>
  </si>
  <si>
    <t>Black Star Generation, L.L.C.; Hunt Energy Network LLC</t>
  </si>
  <si>
    <t>Blackbuck Generation, L.L.C.; Hunt Energy Network LLC</t>
  </si>
  <si>
    <t>Dorado Generation, L.L.C.; Hunt Energy Network LLC</t>
  </si>
  <si>
    <t>La Porte</t>
  </si>
  <si>
    <t>LPR&amp;T Cogeneration 1 LLC; Aeicon; MaxEN Development Group</t>
  </si>
  <si>
    <t>La Porte Rail &amp; Terminal Cogeneration Project</t>
  </si>
  <si>
    <t>Occidental Petroleum Coporation</t>
  </si>
  <si>
    <t>Sugar Land</t>
  </si>
  <si>
    <t>Fort Bend</t>
  </si>
  <si>
    <t>Imperial Power Plant, LLC</t>
  </si>
  <si>
    <t>Sugar Land Power Plant</t>
  </si>
  <si>
    <t>Monarch Energy Development LLC</t>
  </si>
  <si>
    <t>Innovation lnvestments Real Estate Corp</t>
  </si>
  <si>
    <t>PPM Trinity Gen, LLC</t>
  </si>
  <si>
    <t>Frontier 4 Power Station</t>
  </si>
  <si>
    <t>PPM Sabine Gen, LLC</t>
  </si>
  <si>
    <t>PCDC Power Station</t>
  </si>
  <si>
    <t>PPM Neches Gen, LLC</t>
  </si>
  <si>
    <t>Sandy PK Power Station</t>
  </si>
  <si>
    <t>West Texas CHP Data Power, LLC</t>
  </si>
  <si>
    <t>Boling</t>
  </si>
  <si>
    <t>New Gulf Energy Center, LLC; Rockland Capital Partners IV</t>
  </si>
  <si>
    <t>New Gulf Energy Center</t>
  </si>
  <si>
    <t>https://drive.google.com/drive/folders/1CfXBvK4uAEvNzpwTXa3BXq1PDRqJ7YMA?usp=sharing</t>
  </si>
  <si>
    <t>Permit application pg. 47</t>
  </si>
  <si>
    <t>RN112156708</t>
  </si>
  <si>
    <t>https://www15.tceq.texas.gov/crpub/index.cfm?fuseaction=regent.showSingleRN&amp;re_id=938390202025057</t>
  </si>
  <si>
    <t>Brazos Power Generation LLC; Energent, LP</t>
  </si>
  <si>
    <t>Channelview</t>
  </si>
  <si>
    <t>Rockland Capital; SJRR Power II LLC</t>
  </si>
  <si>
    <t>SJRR Power Station</t>
  </si>
  <si>
    <t>SJRR Power Peaking Facility</t>
  </si>
  <si>
    <t>RN110723897</t>
  </si>
  <si>
    <t>https://www15.tceq.texas.gov/crpub/index.cfm?fuseaction=regent.showSingleRN&amp;re_id=339676512019066</t>
  </si>
  <si>
    <t>Contour Energy, LLC</t>
  </si>
  <si>
    <t>H2 Peaker West 1</t>
  </si>
  <si>
    <t>ZEUZCORP</t>
  </si>
  <si>
    <t>Zeuzcorp Power Project</t>
  </si>
  <si>
    <t>Dallas</t>
  </si>
  <si>
    <t xml:space="preserve">Mountain Creek Power, LLC; TexGen Power </t>
  </si>
  <si>
    <t>Mountain Creek Steam Electric Station</t>
  </si>
  <si>
    <t>Mountain Creek Thermal Expansion</t>
  </si>
  <si>
    <t>RN101559235</t>
  </si>
  <si>
    <t>https://www15.tceq.texas.gov/crpub/index.cfm?fuseaction=regent.showSingleRN&amp;re_id=519599492002062</t>
  </si>
  <si>
    <t>Greenville Electric Utility System (GEUS)</t>
  </si>
  <si>
    <t>Calaveras Lake</t>
  </si>
  <si>
    <t>City of San Antonio (Texas)</t>
  </si>
  <si>
    <t>J. K. Spruce Station</t>
  </si>
  <si>
    <t>J.K. Spruce Unit 2 Conversion</t>
  </si>
  <si>
    <t>2029 or later</t>
  </si>
  <si>
    <t>RN105060628</t>
  </si>
  <si>
    <t>https://www15.tceq.texas.gov/crpub/index.cfm?fuseaction=regent.showSingleRN&amp;re_id=246594902006258</t>
  </si>
  <si>
    <t>East Texas Genco I, LLC</t>
  </si>
  <si>
    <t>Pittsburg</t>
  </si>
  <si>
    <t>Titus</t>
  </si>
  <si>
    <t>Welsh Power Plant</t>
  </si>
  <si>
    <t>2027/2028</t>
  </si>
  <si>
    <t>RN100213370</t>
  </si>
  <si>
    <t>https://www15.tceq.texas.gov/crpub/index.cfm?fuseaction=regent.showSingleRN&amp;re_id=773386852001134</t>
  </si>
  <si>
    <t>San Marcos</t>
  </si>
  <si>
    <t>Hays</t>
  </si>
  <si>
    <t>CloudBurst Data Centers</t>
  </si>
  <si>
    <t>Q3 2026</t>
  </si>
  <si>
    <t>Power Mag</t>
  </si>
  <si>
    <t>Sable Power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</si>
</sst>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0.########"/>
  </numFmts>
  <fonts count="16"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color rgb="FF000000"/>
      <name val="Aptos Narrow"/>
      <family val="2"/>
      <scheme val="minor"/>
    </font>
    <font>
      <sz val="11"/>
      <color theme="1"/>
      <name val="Aptos Narrow"/>
      <family val="2"/>
      <scheme val="minor"/>
    </font>
    <font>
      <sz val="11"/>
      <color rgb="FF000000"/>
      <name val="Calibri"/>
      <family val="2"/>
    </font>
    <font>
      <sz val="11"/>
      <color theme="1"/>
      <name val="Calibri"/>
      <family val="2"/>
    </font>
    <font>
      <sz val="11"/>
      <name val="Calibri"/>
      <family val="2"/>
    </font>
    <font>
      <sz val="8"/>
      <name val="Aptos Narrow"/>
      <family val="2"/>
      <scheme val="minor"/>
    </font>
    <font>
      <u/>
      <sz val="11"/>
      <name val="Aptos Narrow"/>
      <family val="2"/>
      <scheme val="minor"/>
    </font>
    <font>
      <u/>
      <sz val="11"/>
      <name val="Calibri"/>
      <family val="2"/>
    </font>
    <font>
      <sz val="11"/>
      <name val="Aptos Narrow"/>
      <family val="2"/>
      <scheme val="minor"/>
    </font>
    <font>
      <sz val="11"/>
      <name val="Verdana"/>
      <family val="2"/>
    </font>
    <font>
      <sz val="11"/>
      <name val="Aptos Narrow"/>
      <family val="2"/>
    </font>
    <font>
      <b/>
      <sz val="14"/>
      <color theme="1"/>
      <name val="Aptos Narrow"/>
      <family val="2"/>
      <scheme val="minor"/>
    </font>
    <font>
      <sz val="11"/>
      <color theme="1"/>
      <name val="Aptos Narrow"/>
      <scheme val="minor"/>
    </font>
  </fonts>
  <fills count="2">
    <fill>
      <patternFill patternType="none"/>
    </fill>
    <fill>
      <patternFill patternType="gray125"/>
    </fill>
  </fills>
  <borders count="11">
    <border>
      <left/>
      <right/>
      <top/>
      <bottom/>
      <diagonal/>
    </border>
    <border>
      <left style="medium">
        <color rgb="FFE2E2E2"/>
      </left>
      <right style="medium">
        <color rgb="FFE2E2E2"/>
      </right>
      <top/>
      <bottom style="medium">
        <color rgb="FFE2E2E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pplyNumberFormat="0" applyFill="0" applyBorder="0" applyAlignment="0" applyProtection="0"/>
    <xf numFmtId="43" fontId="4" fillId="0" borderId="0" applyFont="0" applyFill="0" applyBorder="0" applyAlignment="0" applyProtection="0"/>
  </cellStyleXfs>
  <cellXfs count="106">
    <xf numFmtId="0" fontId="0" fillId="0" borderId="0" xfId="0"/>
    <xf numFmtId="0" fontId="2" fillId="0" borderId="0" xfId="0" applyFont="1"/>
    <xf numFmtId="0" fontId="1" fillId="0" borderId="0" xfId="1"/>
    <xf numFmtId="0" fontId="3" fillId="0" borderId="0" xfId="1" applyFont="1"/>
    <xf numFmtId="0" fontId="4" fillId="0" borderId="0" xfId="0" applyFont="1"/>
    <xf numFmtId="0" fontId="6" fillId="0" borderId="0" xfId="0" applyFont="1"/>
    <xf numFmtId="0" fontId="5" fillId="0" borderId="0" xfId="0" applyFont="1"/>
    <xf numFmtId="0" fontId="7" fillId="0" borderId="0" xfId="0" applyFont="1"/>
    <xf numFmtId="0" fontId="7" fillId="0" borderId="0" xfId="0" applyFont="1" applyAlignment="1">
      <alignment horizontal="left"/>
    </xf>
    <xf numFmtId="0" fontId="7" fillId="0" borderId="0" xfId="0" applyFont="1" applyAlignment="1">
      <alignment wrapText="1"/>
    </xf>
    <xf numFmtId="0" fontId="7" fillId="0" borderId="1" xfId="0" applyFont="1" applyBorder="1" applyAlignment="1">
      <alignment horizontal="left" vertical="top"/>
    </xf>
    <xf numFmtId="1" fontId="7" fillId="0" borderId="1" xfId="0" applyNumberFormat="1" applyFont="1" applyBorder="1" applyAlignment="1">
      <alignment horizontal="right" vertical="top"/>
    </xf>
    <xf numFmtId="165" fontId="7" fillId="0" borderId="0" xfId="0" applyNumberFormat="1" applyFont="1" applyAlignment="1">
      <alignment horizontal="left" vertical="top"/>
    </xf>
    <xf numFmtId="165" fontId="7" fillId="0" borderId="0" xfId="0" applyNumberFormat="1" applyFont="1" applyAlignment="1">
      <alignment horizontal="right" vertical="top"/>
    </xf>
    <xf numFmtId="164" fontId="7" fillId="0" borderId="1" xfId="0" applyNumberFormat="1" applyFont="1" applyBorder="1" applyAlignment="1">
      <alignment horizontal="right"/>
    </xf>
    <xf numFmtId="164" fontId="7" fillId="0" borderId="0" xfId="0" applyNumberFormat="1" applyFont="1" applyAlignment="1">
      <alignment horizontal="left" vertical="top"/>
    </xf>
    <xf numFmtId="3" fontId="7" fillId="0" borderId="0" xfId="0" applyNumberFormat="1" applyFont="1" applyAlignment="1">
      <alignment horizontal="left" vertical="top"/>
    </xf>
    <xf numFmtId="3" fontId="7" fillId="0" borderId="0" xfId="0" applyNumberFormat="1" applyFont="1" applyAlignment="1">
      <alignment horizontal="right" vertical="top"/>
    </xf>
    <xf numFmtId="0" fontId="7" fillId="0" borderId="0" xfId="0" applyFont="1" applyAlignment="1">
      <alignment horizontal="left" vertical="top"/>
    </xf>
    <xf numFmtId="1" fontId="7" fillId="0" borderId="0" xfId="0" applyNumberFormat="1" applyFont="1" applyAlignment="1">
      <alignment horizontal="right" vertical="top"/>
    </xf>
    <xf numFmtId="164" fontId="7" fillId="0" borderId="0" xfId="0" applyNumberFormat="1" applyFont="1" applyAlignment="1">
      <alignment horizontal="right"/>
    </xf>
    <xf numFmtId="1" fontId="6" fillId="0" borderId="0" xfId="0" applyNumberFormat="1" applyFont="1"/>
    <xf numFmtId="0" fontId="6" fillId="0" borderId="0" xfId="0" applyFont="1" applyAlignment="1">
      <alignment horizontal="left"/>
    </xf>
    <xf numFmtId="0" fontId="6" fillId="0" borderId="0" xfId="0" applyFont="1" applyAlignment="1">
      <alignment horizontal="right"/>
    </xf>
    <xf numFmtId="14" fontId="6" fillId="0" borderId="0" xfId="0" applyNumberFormat="1" applyFont="1"/>
    <xf numFmtId="1" fontId="7" fillId="0" borderId="0" xfId="0" applyNumberFormat="1" applyFont="1"/>
    <xf numFmtId="0" fontId="7" fillId="0" borderId="0" xfId="0" applyFont="1" applyAlignment="1">
      <alignment horizontal="right" wrapText="1"/>
    </xf>
    <xf numFmtId="1" fontId="0" fillId="0" borderId="0" xfId="0" applyNumberFormat="1"/>
    <xf numFmtId="0" fontId="0" fillId="0" borderId="0" xfId="0" applyAlignment="1">
      <alignment horizontal="left"/>
    </xf>
    <xf numFmtId="0" fontId="0" fillId="0" borderId="0" xfId="0" applyAlignment="1">
      <alignment horizontal="right"/>
    </xf>
    <xf numFmtId="0" fontId="0" fillId="0" borderId="0" xfId="0" applyAlignment="1">
      <alignment wrapText="1"/>
    </xf>
    <xf numFmtId="0" fontId="0" fillId="0" borderId="0" xfId="0" applyAlignment="1">
      <alignment horizontal="left" vertical="center" wrapText="1" indent="1"/>
    </xf>
    <xf numFmtId="0" fontId="0" fillId="0" borderId="0" xfId="0" applyAlignment="1">
      <alignment horizontal="left" vertical="center" wrapText="1" indent="2"/>
    </xf>
    <xf numFmtId="0" fontId="7" fillId="0" borderId="2" xfId="0" applyFont="1" applyBorder="1"/>
    <xf numFmtId="0" fontId="7" fillId="0" borderId="2" xfId="0" applyFont="1" applyBorder="1" applyAlignment="1">
      <alignment horizontal="left"/>
    </xf>
    <xf numFmtId="0" fontId="7" fillId="0" borderId="2" xfId="0" applyFont="1" applyBorder="1" applyAlignment="1">
      <alignment horizontal="right"/>
    </xf>
    <xf numFmtId="1" fontId="7" fillId="0" borderId="2" xfId="0" applyNumberFormat="1" applyFont="1" applyBorder="1"/>
    <xf numFmtId="0" fontId="7" fillId="0" borderId="2" xfId="1" applyFont="1" applyFill="1" applyBorder="1"/>
    <xf numFmtId="14" fontId="7" fillId="0" borderId="2" xfId="0" applyNumberFormat="1" applyFont="1" applyBorder="1"/>
    <xf numFmtId="3" fontId="7" fillId="0" borderId="2" xfId="0" applyNumberFormat="1" applyFont="1" applyBorder="1" applyAlignment="1">
      <alignment horizontal="left" vertical="top"/>
    </xf>
    <xf numFmtId="0" fontId="9" fillId="0" borderId="2" xfId="1" applyFont="1" applyFill="1" applyBorder="1"/>
    <xf numFmtId="0" fontId="10" fillId="0" borderId="2" xfId="1" applyFont="1" applyFill="1" applyBorder="1"/>
    <xf numFmtId="14" fontId="7" fillId="0" borderId="2" xfId="0" applyNumberFormat="1" applyFont="1" applyBorder="1" applyAlignment="1">
      <alignment horizontal="right"/>
    </xf>
    <xf numFmtId="0" fontId="12" fillId="0" borderId="2" xfId="0" applyFont="1" applyBorder="1"/>
    <xf numFmtId="0" fontId="7" fillId="0" borderId="2" xfId="0" applyFont="1" applyBorder="1" applyAlignment="1">
      <alignment wrapText="1"/>
    </xf>
    <xf numFmtId="0" fontId="7" fillId="0" borderId="2" xfId="0" applyFont="1" applyBorder="1" applyAlignment="1">
      <alignment horizontal="right" wrapText="1"/>
    </xf>
    <xf numFmtId="0" fontId="7" fillId="0" borderId="2" xfId="0" applyFont="1" applyBorder="1" applyAlignment="1">
      <alignment horizontal="left" vertical="top"/>
    </xf>
    <xf numFmtId="164" fontId="7" fillId="0" borderId="2" xfId="0" applyNumberFormat="1" applyFont="1" applyBorder="1" applyAlignment="1">
      <alignment horizontal="right"/>
    </xf>
    <xf numFmtId="1" fontId="7" fillId="0" borderId="2" xfId="0" applyNumberFormat="1" applyFont="1" applyBorder="1" applyAlignment="1">
      <alignment horizontal="right" vertical="top"/>
    </xf>
    <xf numFmtId="3" fontId="7" fillId="0" borderId="2" xfId="0" applyNumberFormat="1" applyFont="1" applyBorder="1" applyAlignment="1">
      <alignment horizontal="right" vertical="top"/>
    </xf>
    <xf numFmtId="14" fontId="7" fillId="0" borderId="2" xfId="0" applyNumberFormat="1" applyFont="1" applyBorder="1" applyAlignment="1">
      <alignment horizontal="right" vertical="top"/>
    </xf>
    <xf numFmtId="0" fontId="11" fillId="0" borderId="2" xfId="0" applyFont="1" applyBorder="1"/>
    <xf numFmtId="0" fontId="11" fillId="0" borderId="2" xfId="0" applyFont="1" applyBorder="1" applyAlignment="1">
      <alignment horizontal="left"/>
    </xf>
    <xf numFmtId="14" fontId="11" fillId="0" borderId="2" xfId="0" applyNumberFormat="1" applyFont="1" applyBorder="1" applyAlignment="1">
      <alignment horizontal="right"/>
    </xf>
    <xf numFmtId="1" fontId="11" fillId="0" borderId="2" xfId="0" applyNumberFormat="1" applyFont="1" applyBorder="1"/>
    <xf numFmtId="14" fontId="11" fillId="0" borderId="2" xfId="0" applyNumberFormat="1" applyFont="1" applyBorder="1"/>
    <xf numFmtId="0" fontId="7" fillId="0" borderId="2" xfId="0" applyFont="1" applyBorder="1" applyAlignment="1">
      <alignment horizontal="left" wrapText="1"/>
    </xf>
    <xf numFmtId="165" fontId="7" fillId="0" borderId="2" xfId="0" applyNumberFormat="1" applyFont="1" applyBorder="1" applyAlignment="1">
      <alignment horizontal="left" vertical="top"/>
    </xf>
    <xf numFmtId="165" fontId="7" fillId="0" borderId="2" xfId="0" applyNumberFormat="1" applyFont="1" applyBorder="1" applyAlignment="1">
      <alignment horizontal="right" vertical="top"/>
    </xf>
    <xf numFmtId="0" fontId="11" fillId="0" borderId="2" xfId="0" applyFont="1" applyBorder="1" applyAlignment="1">
      <alignment horizontal="right"/>
    </xf>
    <xf numFmtId="164" fontId="7" fillId="0" borderId="2" xfId="0" applyNumberFormat="1" applyFont="1" applyBorder="1" applyAlignment="1">
      <alignment horizontal="right" vertical="top"/>
    </xf>
    <xf numFmtId="0" fontId="13" fillId="0" borderId="2" xfId="0" applyFont="1" applyBorder="1"/>
    <xf numFmtId="0" fontId="7" fillId="0" borderId="2" xfId="0" applyFont="1" applyBorder="1" applyAlignment="1">
      <alignment horizontal="right" vertical="top"/>
    </xf>
    <xf numFmtId="164" fontId="7" fillId="0" borderId="2" xfId="0" applyNumberFormat="1" applyFont="1" applyBorder="1" applyAlignment="1">
      <alignment horizontal="left" vertical="top"/>
    </xf>
    <xf numFmtId="0" fontId="9" fillId="0" borderId="2" xfId="1" applyFont="1" applyFill="1" applyBorder="1" applyAlignment="1"/>
    <xf numFmtId="14" fontId="7" fillId="0" borderId="2" xfId="0" applyNumberFormat="1" applyFont="1" applyBorder="1" applyAlignment="1">
      <alignment wrapText="1"/>
    </xf>
    <xf numFmtId="4" fontId="7" fillId="0" borderId="2" xfId="0" applyNumberFormat="1" applyFont="1" applyBorder="1" applyAlignment="1">
      <alignment horizontal="right"/>
    </xf>
    <xf numFmtId="1" fontId="7" fillId="0" borderId="2" xfId="2" applyNumberFormat="1" applyFont="1" applyFill="1" applyBorder="1"/>
    <xf numFmtId="3" fontId="9" fillId="0" borderId="2" xfId="1" applyNumberFormat="1" applyFont="1" applyFill="1" applyBorder="1" applyAlignment="1">
      <alignment horizontal="left" vertical="top"/>
    </xf>
    <xf numFmtId="14" fontId="7" fillId="0" borderId="2" xfId="0" applyNumberFormat="1" applyFont="1" applyBorder="1" applyAlignment="1">
      <alignment horizontal="right" wrapText="1"/>
    </xf>
    <xf numFmtId="3" fontId="7" fillId="0" borderId="2" xfId="0" applyNumberFormat="1" applyFont="1" applyBorder="1"/>
    <xf numFmtId="3" fontId="7" fillId="0" borderId="2" xfId="0" applyNumberFormat="1" applyFont="1" applyBorder="1" applyAlignment="1">
      <alignment horizontal="left"/>
    </xf>
    <xf numFmtId="0" fontId="7" fillId="0" borderId="2" xfId="1" applyFont="1" applyFill="1" applyBorder="1" applyAlignment="1">
      <alignment horizontal="left"/>
    </xf>
    <xf numFmtId="14" fontId="10" fillId="0" borderId="2" xfId="1" applyNumberFormat="1" applyFont="1" applyFill="1" applyBorder="1" applyAlignment="1">
      <alignment horizontal="right"/>
    </xf>
    <xf numFmtId="1" fontId="7" fillId="0" borderId="2" xfId="1" applyNumberFormat="1" applyFont="1" applyFill="1" applyBorder="1"/>
    <xf numFmtId="0" fontId="14" fillId="0" borderId="0" xfId="0" applyFont="1"/>
    <xf numFmtId="0" fontId="15" fillId="0" borderId="0" xfId="0" applyFont="1" applyAlignment="1">
      <alignment wrapText="1"/>
    </xf>
    <xf numFmtId="43" fontId="7" fillId="0" borderId="2" xfId="0" applyNumberFormat="1" applyFont="1" applyBorder="1" applyAlignment="1">
      <alignment horizontal="right"/>
    </xf>
    <xf numFmtId="43" fontId="7" fillId="0" borderId="2" xfId="0" applyNumberFormat="1" applyFont="1" applyBorder="1" applyAlignment="1">
      <alignment horizontal="right" vertical="top"/>
    </xf>
    <xf numFmtId="43" fontId="7" fillId="0" borderId="2" xfId="0" applyNumberFormat="1" applyFont="1" applyBorder="1"/>
    <xf numFmtId="43" fontId="7" fillId="0" borderId="2" xfId="2" applyFont="1" applyFill="1" applyBorder="1" applyAlignment="1">
      <alignment horizontal="right"/>
    </xf>
    <xf numFmtId="43" fontId="7" fillId="0" borderId="2" xfId="0" applyNumberFormat="1" applyFont="1" applyBorder="1" applyAlignment="1">
      <alignment horizontal="left" vertical="top"/>
    </xf>
    <xf numFmtId="0" fontId="5" fillId="0" borderId="3" xfId="0" applyFont="1" applyBorder="1"/>
    <xf numFmtId="0" fontId="5" fillId="0" borderId="3" xfId="0" applyFont="1" applyBorder="1" applyAlignment="1">
      <alignment wrapText="1"/>
    </xf>
    <xf numFmtId="0" fontId="5" fillId="0" borderId="3" xfId="0" applyFont="1" applyBorder="1" applyAlignment="1">
      <alignment horizontal="left"/>
    </xf>
    <xf numFmtId="0" fontId="5" fillId="0" borderId="3" xfId="0" applyFont="1" applyBorder="1" applyAlignment="1">
      <alignment horizontal="right"/>
    </xf>
    <xf numFmtId="1" fontId="5" fillId="0" borderId="3" xfId="0" applyNumberFormat="1" applyFont="1" applyBorder="1"/>
    <xf numFmtId="0" fontId="1" fillId="0" borderId="3" xfId="1" applyBorder="1"/>
    <xf numFmtId="0" fontId="0" fillId="0" borderId="3" xfId="0" applyBorder="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right"/>
    </xf>
    <xf numFmtId="1" fontId="7" fillId="0" borderId="4" xfId="0" applyNumberFormat="1" applyFont="1" applyBorder="1"/>
    <xf numFmtId="43" fontId="7" fillId="0" borderId="4" xfId="0" applyNumberFormat="1" applyFont="1" applyBorder="1"/>
    <xf numFmtId="0" fontId="11" fillId="0" borderId="4" xfId="0" applyFont="1" applyBorder="1"/>
    <xf numFmtId="0" fontId="5" fillId="0" borderId="5" xfId="0" applyFont="1" applyBorder="1"/>
    <xf numFmtId="0" fontId="7" fillId="0" borderId="6" xfId="0" applyFont="1" applyBorder="1"/>
    <xf numFmtId="0" fontId="11" fillId="0" borderId="6" xfId="0" applyFont="1" applyBorder="1"/>
    <xf numFmtId="0" fontId="7" fillId="0" borderId="7" xfId="0" applyFont="1" applyBorder="1"/>
    <xf numFmtId="0" fontId="5" fillId="0" borderId="8" xfId="0" applyFont="1" applyBorder="1"/>
    <xf numFmtId="0" fontId="10" fillId="0" borderId="9" xfId="1" applyFont="1" applyFill="1" applyBorder="1"/>
    <xf numFmtId="0" fontId="7" fillId="0" borderId="9" xfId="0" applyFont="1" applyBorder="1"/>
    <xf numFmtId="0" fontId="1" fillId="0" borderId="9" xfId="1" applyFill="1" applyBorder="1"/>
    <xf numFmtId="164" fontId="10" fillId="0" borderId="9" xfId="1" applyNumberFormat="1" applyFont="1" applyFill="1" applyBorder="1" applyAlignment="1">
      <alignment horizontal="left" vertical="top"/>
    </xf>
    <xf numFmtId="0" fontId="10" fillId="0" borderId="9" xfId="1" applyFont="1" applyFill="1" applyBorder="1" applyAlignment="1"/>
    <xf numFmtId="0" fontId="7" fillId="0" borderId="10" xfId="0" applyFont="1" applyBorder="1"/>
  </cellXfs>
  <cellStyles count="3">
    <cellStyle name="Comma" xfId="2" builtinId="3"/>
    <cellStyle name="Hyperlink" xfId="1" builtinId="8"/>
    <cellStyle name="Normal" xfId="0" builtinId="0"/>
  </cellStyles>
  <dxfs count="77">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5" formatCode="_(* #,##0.00_);_(* \(#,##0.00\);_(* &quot;-&quot;??_);_(@_)"/>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numFmt numFmtId="35" formatCode="_(* #,##0.00_);_(* \(#,##0.00\);_(* &quot;-&quot;??_);_(@_)"/>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numFmt numFmtId="1" formatCode="0"/>
      <fill>
        <patternFill patternType="none">
          <fgColor indexed="64"/>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1"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numFmt numFmtId="1" formatCode="0"/>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fgColor indexed="64"/>
          <bgColor auto="1"/>
        </patternFill>
      </fill>
    </dxf>
    <dxf>
      <border>
        <bottom style="thin">
          <color rgb="FF000000"/>
        </bottom>
      </border>
    </dxf>
    <dxf>
      <font>
        <b val="0"/>
        <i val="0"/>
        <strike val="0"/>
        <condense val="0"/>
        <extend val="0"/>
        <outline val="0"/>
        <shadow val="0"/>
        <u val="none"/>
        <vertAlign val="baseline"/>
        <sz val="11"/>
        <color rgb="FF000000"/>
        <name val="Calibri"/>
        <scheme val="none"/>
      </font>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23A6F-D41C-444B-8D85-8B28BACC5F2B}" name="Table1" displayName="Table1" ref="A2:AK142" totalsRowShown="0" headerRowDxfId="76" dataDxfId="74" headerRowBorderDxfId="75" tableBorderDxfId="73" totalsRowBorderDxfId="72">
  <autoFilter ref="A2:AK142" xr:uid="{00D23A6F-D41C-444B-8D85-8B28BACC5F2B}"/>
  <tableColumns count="37">
    <tableColumn id="13" xr3:uid="{6B9A90A4-D513-4B92-B9B0-932CB7D1611F}" name="City" dataDxfId="71"/>
    <tableColumn id="14" xr3:uid="{2892DC97-DDC1-49B8-A58E-6B1A1E67709C}" name="County" dataDxfId="70"/>
    <tableColumn id="3" xr3:uid="{27B33AFC-0F77-4FFF-91F9-48166266B138}" name="Parent Company/Operator" dataDxfId="69" totalsRowDxfId="68"/>
    <tableColumn id="4" xr3:uid="{3B7801B9-E8B0-4F8B-B4FA-DAE462491116}" name="Facility Name" dataDxfId="67" totalsRowDxfId="66"/>
    <tableColumn id="5" xr3:uid="{B7E374CE-259C-4DB2-A34E-28EF749C7ADE}" name="Project" dataDxfId="65" totalsRowDxfId="64"/>
    <tableColumn id="7" xr3:uid="{2EB46D04-B8CC-4A4F-9E6D-1CE5724B90A6}" name="Classification" dataDxfId="63" totalsRowDxfId="62"/>
    <tableColumn id="11" xr3:uid="{3250467B-4E4A-4873-9D14-867A0930561D}" name="Construction Status" dataDxfId="61" totalsRowDxfId="60"/>
    <tableColumn id="12" xr3:uid="{C6BB51F5-86FC-4B95-A28A-02E46F56E9D4}" name="Est. Completion Year" dataDxfId="59" totalsRowDxfId="58"/>
    <tableColumn id="6" xr3:uid="{0B59B928-0B58-4E08-9BB9-116D85B6EF8E}" name="Capacity (MW)" dataDxfId="57" totalsRowDxfId="56"/>
    <tableColumn id="19" xr3:uid="{917AA8AC-254B-43F9-9E39-C905CC39FFD0}" name="Air Construction Permit Status" dataDxfId="55" totalsRowDxfId="54"/>
    <tableColumn id="20" xr3:uid="{3785F327-2F22-412F-BFB9-91D0352C43D3}" name="Air Construction Permit #s" dataDxfId="53" totalsRowDxfId="52"/>
    <tableColumn id="41" xr3:uid="{DD9DF8B4-D11E-49D6-888A-3B21E0B17F97}" name="Greenhouse Gases (CO2e)" dataDxfId="51" totalsRowDxfId="50"/>
    <tableColumn id="47" xr3:uid="{AE01003C-7EFA-4B55-A941-8797020F941B}" name="Particulate Matter (PM2.5)" dataDxfId="49" totalsRowDxfId="48"/>
    <tableColumn id="46" xr3:uid="{52641663-7FB0-497D-89F1-6C0A7E6681DB}" name="Nitrogen Oxides (NOx)" dataDxfId="47" totalsRowDxfId="46"/>
    <tableColumn id="45" xr3:uid="{2BBFC51F-225C-46B8-A21E-BF8D834A85AD}" name="Volatile Organic Compounds (VOC)" dataDxfId="45" totalsRowDxfId="44"/>
    <tableColumn id="44" xr3:uid="{BAA396A1-381A-413A-8D00-509F8ED296D3}" name="Sulfur Dioxide (SO2)" dataDxfId="43" totalsRowDxfId="42"/>
    <tableColumn id="43" xr3:uid="{C61B392A-7F22-4F60-B5BB-C2268870A5FF}" name="Carbon Monoxide (CO)" dataDxfId="41" totalsRowDxfId="40"/>
    <tableColumn id="42" xr3:uid="{E8E5EFA7-FBFF-4A2B-92BB-DCD175AF672E}" name="Hazardous Air Pollutants (HAPs)" dataDxfId="39" totalsRowDxfId="38"/>
    <tableColumn id="9" xr3:uid="{856A9537-9B7F-4C6C-83A2-9D204330B8C1}" name="Advanced to due diligence?" dataDxfId="37" totalsRowDxfId="36"/>
    <tableColumn id="10" xr3:uid="{F94AD382-461E-4478-A877-1E7EBEFAF667}" name="TEF NOI?" dataDxfId="35" totalsRowDxfId="34"/>
    <tableColumn id="51" xr3:uid="{FC58031B-F007-4575-87D4-F6E7D18DC81F}" name="Nonattainment fo 2015 8-hour Ozone?" dataDxfId="33" totalsRowDxfId="32"/>
    <tableColumn id="52" xr3:uid="{16E84917-2174-4D76-B55F-79B60C7C60AE}" name="Preliminary nonattainment for 2024 annual PM2.5?" dataDxfId="31" totalsRowDxfId="30"/>
    <tableColumn id="53" xr3:uid="{24C425EA-690E-4C47-B904-E132C70AD853}" name="Nonattainment for Ozone or PM2.5?" dataDxfId="29" totalsRowDxfId="28"/>
    <tableColumn id="22" xr3:uid="{7DBDCF95-2998-43F6-912C-7300F703EC2E}" name="5/16/2007 Standard EGU Permit?" dataDxfId="27" totalsRowDxfId="26"/>
    <tableColumn id="23" xr3:uid="{3F5E111A-16F9-4393-AC2E-707078B3AEDF}" name="Permit Application Date" dataDxfId="25" totalsRowDxfId="24"/>
    <tableColumn id="24" xr3:uid="{11A67790-1A75-4A5C-B1ED-FA1CF7025775}" name="Draft Permit Date" dataDxfId="23" totalsRowDxfId="22"/>
    <tableColumn id="26" xr3:uid="{DAF7E044-F19C-4420-8096-39843A0AFD5F}" name="Final Permit" dataDxfId="21" totalsRowDxfId="20"/>
    <tableColumn id="27" xr3:uid="{85926A2D-364D-43B5-9E11-A0DCDEC97D2D}" name="Construction Deadline" dataDxfId="19" totalsRowDxfId="18"/>
    <tableColumn id="28" xr3:uid="{74271F26-8B1C-4334-AB66-9C577B11184C}" name="Days to final permit" dataDxfId="17" totalsRowDxfId="16"/>
    <tableColumn id="15" xr3:uid="{0C3DC540-71E2-4774-8D4B-79A8B468C589}" name="Lat" dataDxfId="15" totalsRowDxfId="14"/>
    <tableColumn id="16" xr3:uid="{4C227EE4-F66F-43ED-B428-DB639D06CC84}" name="Long" dataDxfId="13" totalsRowDxfId="12"/>
    <tableColumn id="8" xr3:uid="{A0E91A62-3033-4D5C-ADFA-B30D2DC149C4}" name="Equipment Type" dataDxfId="11" totalsRowDxfId="10"/>
    <tableColumn id="2" xr3:uid="{7358BFD3-C6BE-4974-AB17-B734FE89FE0B}" name="Source(s)" dataDxfId="9" totalsRowDxfId="8"/>
    <tableColumn id="29" xr3:uid="{06243BCF-A990-4BEC-9985-F103450D2723}" name="Air permit docs link" dataDxfId="7" totalsRowDxfId="6"/>
    <tableColumn id="48" xr3:uid="{43ECAAFA-0C56-4F25-97B0-AFEA5BEBF42D}" name="Emissions Source" dataDxfId="5" totalsRowDxfId="4"/>
    <tableColumn id="17" xr3:uid="{4F363603-B88A-48E4-83F7-B43AF83F6D03}" name="RN(s)" dataDxfId="3" totalsRowDxfId="2"/>
    <tableColumn id="18" xr3:uid="{CA04CAFA-3155-45D0-B4B8-4D04C950FA94}" name="TCEQ Link"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tp.puc.texas.gov/public/puct-info/agency/resources/pubs/news/2024/PUCT_Selects_Texas_Energy_Fund_Loan_Applicants_to_Advance_in_Review_Process.pdf" TargetMode="External"/><Relationship Id="rId2" Type="http://schemas.openxmlformats.org/officeDocument/2006/relationships/hyperlink" Target="https://interchange.puc.texas.gov/search/filings/?ControlNumber=56455" TargetMode="External"/><Relationship Id="rId1" Type="http://schemas.openxmlformats.org/officeDocument/2006/relationships/hyperlink" Target="https://www.eia.gov/electricity/data/eia860/" TargetMode="External"/><Relationship Id="rId6" Type="http://schemas.openxmlformats.org/officeDocument/2006/relationships/printerSettings" Target="../printerSettings/printerSettings1.bin"/><Relationship Id="rId5" Type="http://schemas.openxmlformats.org/officeDocument/2006/relationships/hyperlink" Target="https://globalenergymonitor.org/projects/global-oil-gas-plant-tracker/" TargetMode="External"/><Relationship Id="rId4" Type="http://schemas.openxmlformats.org/officeDocument/2006/relationships/hyperlink" Target="https://www.ercot.com/mp/data-products/data-product-details?id=PG7-200-E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drive/folders/1zDeDQI23OkuRfGvoE4rogQX3dj0qvnuW?usp=sharing" TargetMode="External"/><Relationship Id="rId21" Type="http://schemas.openxmlformats.org/officeDocument/2006/relationships/hyperlink" Target="https://www15.tceq.texas.gov/crpub/index.cfm?fuseaction=regent.showSingleRN&amp;re_id=479475552023076" TargetMode="External"/><Relationship Id="rId42" Type="http://schemas.openxmlformats.org/officeDocument/2006/relationships/hyperlink" Target="https://www15.tceq.texas.gov/crpub/index.cfm?fuseaction=regent.showSingleRN&amp;re_id=555523162025028" TargetMode="External"/><Relationship Id="rId63" Type="http://schemas.openxmlformats.org/officeDocument/2006/relationships/hyperlink" Target="https://drive.google.com/drive/folders/1qFWgWht35fzeMNaswHcDxM1hPJ9pGBPU?usp=sharing" TargetMode="External"/><Relationship Id="rId84" Type="http://schemas.openxmlformats.org/officeDocument/2006/relationships/hyperlink" Target="https://drive.google.com/drive/folders/1VuuEp4ViLIrejnqQKPUr0lILru1643hk?usp=sharing" TargetMode="External"/><Relationship Id="rId16" Type="http://schemas.openxmlformats.org/officeDocument/2006/relationships/hyperlink" Target="https://www15.tceq.texas.gov/crpub/index.cfm?fuseaction=regent.showSingleRN&amp;re_id=162552292024206" TargetMode="External"/><Relationship Id="rId107" Type="http://schemas.openxmlformats.org/officeDocument/2006/relationships/hyperlink" Target="https://interchange.puc.texas.gov/Documents/56896_67_1478479.PDF" TargetMode="External"/><Relationship Id="rId11" Type="http://schemas.openxmlformats.org/officeDocument/2006/relationships/hyperlink" Target="https://interchange.puc.texas.gov/Documents/56455_62_1398423.PDF" TargetMode="External"/><Relationship Id="rId32" Type="http://schemas.openxmlformats.org/officeDocument/2006/relationships/hyperlink" Target="https://www15.tceq.texas.gov/crpub/index.cfm?fuseaction=regent.showSingleRN&amp;re_id=391655422024194" TargetMode="External"/><Relationship Id="rId37" Type="http://schemas.openxmlformats.org/officeDocument/2006/relationships/hyperlink" Target="https://www15.tceq.texas.gov/crpub/index.cfm?fuseaction=regent.showSingleRN&amp;re_id=404567012013171" TargetMode="External"/><Relationship Id="rId53" Type="http://schemas.openxmlformats.org/officeDocument/2006/relationships/hyperlink" Target="https://drive.google.com/drive/folders/1Ue3ONCJoRMEJi92QcpAmpmrQGFnxyhUf?usp=sharing" TargetMode="External"/><Relationship Id="rId58" Type="http://schemas.openxmlformats.org/officeDocument/2006/relationships/hyperlink" Target="https://drive.google.com/drive/folders/136oawoeCwUi6lYZ_7PO2FqEhckUA1SvW?usp=sharing" TargetMode="External"/><Relationship Id="rId74" Type="http://schemas.openxmlformats.org/officeDocument/2006/relationships/hyperlink" Target="https://drive.google.com/drive/folders/1lnvZD6HEnezUvumNlgnGv0pTzUdHOWyd?usp=sharing" TargetMode="External"/><Relationship Id="rId79" Type="http://schemas.openxmlformats.org/officeDocument/2006/relationships/hyperlink" Target="https://drive.google.com/drive/folders/1ysexzPFEMUMB7lTt6yqMVm-COuAkQnVP?usp=sharing" TargetMode="External"/><Relationship Id="rId102" Type="http://schemas.openxmlformats.org/officeDocument/2006/relationships/hyperlink" Target="https://interchange.puc.texas.gov/Documents/56896_63_1457201.PDF" TargetMode="External"/><Relationship Id="rId123" Type="http://schemas.openxmlformats.org/officeDocument/2006/relationships/hyperlink" Target="https://drive.google.com/file/d/1x36l4jY6BYPh560H7Vj9vya-18-P30bM/view?usp=sharing" TargetMode="External"/><Relationship Id="rId128" Type="http://schemas.openxmlformats.org/officeDocument/2006/relationships/hyperlink" Target="https://interchange.puc.texas.gov/Documents/56896_74_1492231.PDF" TargetMode="External"/><Relationship Id="rId5" Type="http://schemas.openxmlformats.org/officeDocument/2006/relationships/hyperlink" Target="https://www15.tceq.texas.gov/crpub/index.cfm?fuseaction=regent.showSingleRN&amp;re_id=741351762024117" TargetMode="External"/><Relationship Id="rId90" Type="http://schemas.openxmlformats.org/officeDocument/2006/relationships/hyperlink" Target="https://drive.google.com/drive/folders/1UoYdCFuxx8ln417eGa1z-VBnkV26Gkcg?usp=sharing" TargetMode="External"/><Relationship Id="rId95" Type="http://schemas.openxmlformats.org/officeDocument/2006/relationships/hyperlink" Target="https://drive.google.com/drive/folders/1qR-VeZ14Cf2bgUgzBnkYiFXIMTbuNVrM?usp=sharing" TargetMode="External"/><Relationship Id="rId22" Type="http://schemas.openxmlformats.org/officeDocument/2006/relationships/hyperlink" Target="https://www15.tceq.texas.gov/crpub/index.cfm?fuseaction=regent.showSingleRN&amp;re_id=641744742002136" TargetMode="External"/><Relationship Id="rId27" Type="http://schemas.openxmlformats.org/officeDocument/2006/relationships/hyperlink" Target="https://www15.tceq.texas.gov/crpub/index.cfm?fuseaction=regent.showSingleRN&amp;re_id=858524512024152" TargetMode="External"/><Relationship Id="rId43" Type="http://schemas.openxmlformats.org/officeDocument/2006/relationships/hyperlink" Target="https://www15.tceq.texas.gov/crpub/index.cfm?fuseaction=regent.showSingleRN&amp;re_id=335522732024354" TargetMode="External"/><Relationship Id="rId48" Type="http://schemas.openxmlformats.org/officeDocument/2006/relationships/hyperlink" Target="https://www15.tceq.texas.gov/crpub/index.cfm?fuseaction=regent.showSingleRN&amp;re_id=330554702021265" TargetMode="External"/><Relationship Id="rId64" Type="http://schemas.openxmlformats.org/officeDocument/2006/relationships/hyperlink" Target="https://drive.google.com/drive/folders/1YYMM5SzjbGfawK4OaF_JtUQKbOj2oJ5w?usp=sharing" TargetMode="External"/><Relationship Id="rId69" Type="http://schemas.openxmlformats.org/officeDocument/2006/relationships/hyperlink" Target="https://drive.google.com/drive/folders/1dGi0N9Zc9X2uI7un4m0CMWdlRlJd6qSN?usp=sharing" TargetMode="External"/><Relationship Id="rId113" Type="http://schemas.openxmlformats.org/officeDocument/2006/relationships/hyperlink" Target="https://interchange.puc.texas.gov/Documents/56896_69_1484234.PDF" TargetMode="External"/><Relationship Id="rId118" Type="http://schemas.openxmlformats.org/officeDocument/2006/relationships/hyperlink" Target="https://www15.tceq.texas.gov/crpub/index.cfm?fuseaction=regent.showSingleRN&amp;re_id=732519082013130" TargetMode="External"/><Relationship Id="rId134" Type="http://schemas.openxmlformats.org/officeDocument/2006/relationships/printerSettings" Target="../printerSettings/printerSettings2.bin"/><Relationship Id="rId80" Type="http://schemas.openxmlformats.org/officeDocument/2006/relationships/hyperlink" Target="https://drive.google.com/drive/folders/13qkDO3jFs8Zh8hmNTDTzBLEy7NoDAFNH?usp=sharing" TargetMode="External"/><Relationship Id="rId85" Type="http://schemas.openxmlformats.org/officeDocument/2006/relationships/hyperlink" Target="https://drive.google.com/drive/folders/1BFr13xWJz87Rkdk-ShUx12OtZqQCFK-k?usp=sharing" TargetMode="External"/><Relationship Id="rId12" Type="http://schemas.openxmlformats.org/officeDocument/2006/relationships/hyperlink" Target="https://www15.tceq.texas.gov/crpub/index.cfm?fuseaction=regent.showSingleRN&amp;re_id=665708472002162" TargetMode="External"/><Relationship Id="rId17" Type="http://schemas.openxmlformats.org/officeDocument/2006/relationships/hyperlink" Target="https://www15.tceq.texas.gov/crpub/index.cfm?fuseaction=regent.showSingleRN&amp;re_id=92523472001296" TargetMode="External"/><Relationship Id="rId33" Type="http://schemas.openxmlformats.org/officeDocument/2006/relationships/hyperlink" Target="https://www15.tceq.texas.gov/crpub/index.cfm?fuseaction=regent.showSingleRN&amp;re_id=733389492025015" TargetMode="External"/><Relationship Id="rId38" Type="http://schemas.openxmlformats.org/officeDocument/2006/relationships/hyperlink" Target="https://www.datacenterdynamics.com/en/news/natural-gas-plant-planned-for-stargate-ai-data-center-campus-report/" TargetMode="External"/><Relationship Id="rId59" Type="http://schemas.openxmlformats.org/officeDocument/2006/relationships/hyperlink" Target="https://drive.google.com/drive/folders/12EAMg_LIFuZBq4O1nvBFms6hblqFlB7E?usp=sharing" TargetMode="External"/><Relationship Id="rId103" Type="http://schemas.openxmlformats.org/officeDocument/2006/relationships/hyperlink" Target="https://interchange.puc.texas.gov/Documents/56896_66_1469520.PDF" TargetMode="External"/><Relationship Id="rId108" Type="http://schemas.openxmlformats.org/officeDocument/2006/relationships/hyperlink" Target="https://interchange.puc.texas.gov/Documents/56896_67_1478479.PDF" TargetMode="External"/><Relationship Id="rId124" Type="http://schemas.openxmlformats.org/officeDocument/2006/relationships/hyperlink" Target="https://drive.google.com/drive/folders/1R2Ksguc8_-Dak46nCBOzU-bSpZKAhUdz?usp=sharing" TargetMode="External"/><Relationship Id="rId129" Type="http://schemas.openxmlformats.org/officeDocument/2006/relationships/hyperlink" Target="https://interchange.puc.texas.gov/Documents/56896_74_1492231.PDF" TargetMode="External"/><Relationship Id="rId54" Type="http://schemas.openxmlformats.org/officeDocument/2006/relationships/hyperlink" Target="https://drive.google.com/drive/folders/1BWv_1Sg0R-3KUeEXVEgSUyKLd--LRSpm?usp=sharing" TargetMode="External"/><Relationship Id="rId70" Type="http://schemas.openxmlformats.org/officeDocument/2006/relationships/hyperlink" Target="https://drive.google.com/drive/folders/1M0JqFDkTzYG2O7lOlFtMO0ixU-WDtGRr?usp=sharing" TargetMode="External"/><Relationship Id="rId75" Type="http://schemas.openxmlformats.org/officeDocument/2006/relationships/hyperlink" Target="https://drive.google.com/drive/folders/1Gf1-GKLPD-crZwMaZCpmJUMhZqxJMkET?usp=sharing" TargetMode="External"/><Relationship Id="rId91" Type="http://schemas.openxmlformats.org/officeDocument/2006/relationships/hyperlink" Target="https://drive.google.com/drive/folders/1UoYdCFuxx8ln417eGa1z-VBnkV26Gkcg?usp=sharing" TargetMode="External"/><Relationship Id="rId96" Type="http://schemas.openxmlformats.org/officeDocument/2006/relationships/hyperlink" Target="https://www.powermag.com/energy-transfer-will-provide-natural-gas-to-texas-data-center-project/" TargetMode="External"/><Relationship Id="rId1" Type="http://schemas.openxmlformats.org/officeDocument/2006/relationships/hyperlink" Target="https://www15.tceq.texas.gov/crpub/index.cfm?fuseaction=regent.showSingleRN&amp;re_id=419318622023233" TargetMode="External"/><Relationship Id="rId6" Type="http://schemas.openxmlformats.org/officeDocument/2006/relationships/hyperlink" Target="https://www15.tceq.texas.gov/crpub/index.cfm?fuseaction=regent.showSingleRN&amp;re_id=562494012024253" TargetMode="External"/><Relationship Id="rId23" Type="http://schemas.openxmlformats.org/officeDocument/2006/relationships/hyperlink" Target="https://www15.tceq.texas.gov/crpub/index.cfm?fuseaction=regent.showSingleRN&amp;re_id=235430412024198" TargetMode="External"/><Relationship Id="rId28" Type="http://schemas.openxmlformats.org/officeDocument/2006/relationships/hyperlink" Target="https://www15.tceq.texas.gov/crpub/index.cfm?fuseaction=regent.showSingleRN&amp;re_id=339676512019066" TargetMode="External"/><Relationship Id="rId49" Type="http://schemas.openxmlformats.org/officeDocument/2006/relationships/hyperlink" Target="https://www15.tceq.texas.gov/crpub/index.cfm?fuseaction=regent.showSingleRN&amp;re_id=330554702021265" TargetMode="External"/><Relationship Id="rId114" Type="http://schemas.openxmlformats.org/officeDocument/2006/relationships/hyperlink" Target="https://interchange.puc.texas.gov/Documents/56896_70_1484412.PDF" TargetMode="External"/><Relationship Id="rId119" Type="http://schemas.openxmlformats.org/officeDocument/2006/relationships/hyperlink" Target="https://drive.google.com/drive/folders/15RysI5Z1RI2Gh4rDEONtJ61Py1F0_H3v?usp=sharing" TargetMode="External"/><Relationship Id="rId44" Type="http://schemas.openxmlformats.org/officeDocument/2006/relationships/hyperlink" Target="https://www15.tceq.texas.gov/crpub/index.cfm?fuseaction=regent.showSingleRN&amp;re_id=274497082024331" TargetMode="External"/><Relationship Id="rId60" Type="http://schemas.openxmlformats.org/officeDocument/2006/relationships/hyperlink" Target="https://drive.google.com/drive/folders/10qOZjYirytGppA9stv97phjvfOyUzVjp?usp=sharing" TargetMode="External"/><Relationship Id="rId65" Type="http://schemas.openxmlformats.org/officeDocument/2006/relationships/hyperlink" Target="https://drive.google.com/drive/folders/1BCGJ8amEY0K_2RUH288oHmTGd5NyTMtj?usp=sharing" TargetMode="External"/><Relationship Id="rId81" Type="http://schemas.openxmlformats.org/officeDocument/2006/relationships/hyperlink" Target="https://drive.google.com/drive/folders/1aAAuKaZinHLD7gB8-_BWGB0GSNbqUjo_?usp=sharing" TargetMode="External"/><Relationship Id="rId86" Type="http://schemas.openxmlformats.org/officeDocument/2006/relationships/hyperlink" Target="https://drive.google.com/drive/folders/1-Hwwwx-DnRq_LMO-Pk0cDqrGGBYUQiiG?usp=sharing" TargetMode="External"/><Relationship Id="rId130" Type="http://schemas.openxmlformats.org/officeDocument/2006/relationships/hyperlink" Target="https://www15.tceq.texas.gov/crpub/index.cfm?fuseaction=regent.showSingleRN&amp;re_id=989393132001134" TargetMode="External"/><Relationship Id="rId135" Type="http://schemas.openxmlformats.org/officeDocument/2006/relationships/table" Target="../tables/table1.xml"/><Relationship Id="rId13" Type="http://schemas.openxmlformats.org/officeDocument/2006/relationships/hyperlink" Target="https://www15.tceq.texas.gov/crpub/index.cfm?fuseaction=regent.showSingleRN&amp;re_id=398438942001361" TargetMode="External"/><Relationship Id="rId18" Type="http://schemas.openxmlformats.org/officeDocument/2006/relationships/hyperlink" Target="https://www15.tceq.texas.gov/crpub/index.cfm?fuseaction=regent.showSingleRN&amp;re_id=324518042001135" TargetMode="External"/><Relationship Id="rId39" Type="http://schemas.openxmlformats.org/officeDocument/2006/relationships/hyperlink" Target="https://www.datacenterdynamics.com/en/news/new-era-helium-and-sharon-ai-finalize-joint-venture-to-develop-natural-gas-powered-data-center-in-permian-basin/" TargetMode="External"/><Relationship Id="rId109" Type="http://schemas.openxmlformats.org/officeDocument/2006/relationships/hyperlink" Target="https://www15.tceq.texas.gov/crpub/index.cfm?fuseaction=regent.showSingleRN&amp;re_id=912503392012076" TargetMode="External"/><Relationship Id="rId34" Type="http://schemas.openxmlformats.org/officeDocument/2006/relationships/hyperlink" Target="https://www15.tceq.texas.gov/crpub/index.cfm?fuseaction=regent.showSingleRN&amp;re_id=973287072024205" TargetMode="External"/><Relationship Id="rId50" Type="http://schemas.openxmlformats.org/officeDocument/2006/relationships/hyperlink" Target="https://www15.tceq.texas.gov/crpub/index.cfm?fuseaction=regent.showSingleRN&amp;re_id=291458342021309" TargetMode="External"/><Relationship Id="rId55" Type="http://schemas.openxmlformats.org/officeDocument/2006/relationships/hyperlink" Target="https://drive.google.com/drive/folders/173o5L5RLpuVokFHfuS1wCxqmZTAroJ9G?usp=sharing" TargetMode="External"/><Relationship Id="rId76" Type="http://schemas.openxmlformats.org/officeDocument/2006/relationships/hyperlink" Target="https://drive.google.com/drive/folders/1B0Y0Ix89bQmzz1lETwEujiu5A_cnNnEg?usp=sharing" TargetMode="External"/><Relationship Id="rId97" Type="http://schemas.openxmlformats.org/officeDocument/2006/relationships/hyperlink" Target="https://www15.tceq.texas.gov/crpub/index.cfm?fuseaction=regent.showSingleRN&amp;re_id=938390202025057" TargetMode="External"/><Relationship Id="rId104" Type="http://schemas.openxmlformats.org/officeDocument/2006/relationships/hyperlink" Target="https://interchange.puc.texas.gov/Documents/56896_53_1425453.PDF" TargetMode="External"/><Relationship Id="rId120" Type="http://schemas.openxmlformats.org/officeDocument/2006/relationships/hyperlink" Target="https://www15.tceq.texas.gov/crpub/index.cfm?fuseaction=regent.showSingleRN&amp;re_id=572562102020094" TargetMode="External"/><Relationship Id="rId125" Type="http://schemas.openxmlformats.org/officeDocument/2006/relationships/hyperlink" Target="https://interchange.puc.texas.gov/Documents/56896_71_1489879.PDF" TargetMode="External"/><Relationship Id="rId7" Type="http://schemas.openxmlformats.org/officeDocument/2006/relationships/hyperlink" Target="https://www15.tceq.texas.gov/crpub/index.cfm?fuseaction=regent.showSingleRN&amp;re_id=519599492002062" TargetMode="External"/><Relationship Id="rId71" Type="http://schemas.openxmlformats.org/officeDocument/2006/relationships/hyperlink" Target="https://drive.google.com/drive/folders/1GkVxyRCvAzQIN-vdynAr06_HSJKEyk6S?usp=sharing" TargetMode="External"/><Relationship Id="rId92" Type="http://schemas.openxmlformats.org/officeDocument/2006/relationships/hyperlink" Target="https://drive.google.com/drive/folders/1tbx2dkCDwQoRmIn3bZ9-1CheFULnstaZ?usp=sharing" TargetMode="External"/><Relationship Id="rId2" Type="http://schemas.openxmlformats.org/officeDocument/2006/relationships/hyperlink" Target="https://www15.tceq.texas.gov/crpub/index.cfm?fuseaction=regent.showSingleRN&amp;re_id=474325392023222" TargetMode="External"/><Relationship Id="rId29" Type="http://schemas.openxmlformats.org/officeDocument/2006/relationships/hyperlink" Target="https://www.power-eng.com/gas/swepco-expands-generation-capacity-with-new-gas-renewable-resources/" TargetMode="External"/><Relationship Id="rId24" Type="http://schemas.openxmlformats.org/officeDocument/2006/relationships/hyperlink" Target="https://www15.tceq.texas.gov/crpub/index.cfm?fuseaction=regent.showSingleRN&amp;re_id=483412352010008" TargetMode="External"/><Relationship Id="rId40" Type="http://schemas.openxmlformats.org/officeDocument/2006/relationships/hyperlink" Target="https://www15.tceq.texas.gov/crpub/index.cfm?fuseaction=regent.showSingleRN&amp;re_id=991524972025028" TargetMode="External"/><Relationship Id="rId45" Type="http://schemas.openxmlformats.org/officeDocument/2006/relationships/hyperlink" Target="https://www15.tceq.texas.gov/crpub/index.cfm?fuseaction=regent.showSingleRN&amp;re_id=705458122001354" TargetMode="External"/><Relationship Id="rId66" Type="http://schemas.openxmlformats.org/officeDocument/2006/relationships/hyperlink" Target="https://drive.google.com/drive/folders/1-3RBUnlGPRMefkXfknl6ZN_MWUP6WdcZ?usp=sharing" TargetMode="External"/><Relationship Id="rId87" Type="http://schemas.openxmlformats.org/officeDocument/2006/relationships/hyperlink" Target="https://drive.google.com/drive/folders/1sLcfYheFxZdD3YanPOm-7VaKvkrIfc4r?usp=sharing" TargetMode="External"/><Relationship Id="rId110" Type="http://schemas.openxmlformats.org/officeDocument/2006/relationships/hyperlink" Target="https://www15.tceq.texas.gov/crpub/index.cfm?fuseaction=regent.showSingleRN&amp;re_id=505380502001134" TargetMode="External"/><Relationship Id="rId115" Type="http://schemas.openxmlformats.org/officeDocument/2006/relationships/hyperlink" Target="https://interchange.puc.texas.gov/Documents/56896_69_1484234.PDF" TargetMode="External"/><Relationship Id="rId131" Type="http://schemas.openxmlformats.org/officeDocument/2006/relationships/hyperlink" Target="https://www15.tceq.texas.gov/crpub/index.cfm?fuseaction=regent.showSingleRN&amp;re_id=795363592015237" TargetMode="External"/><Relationship Id="rId61" Type="http://schemas.openxmlformats.org/officeDocument/2006/relationships/hyperlink" Target="https://drive.google.com/drive/folders/1LiNPg4yVPrnThWttqEnPxEDUmxbKrw0M?usp=sharing" TargetMode="External"/><Relationship Id="rId82" Type="http://schemas.openxmlformats.org/officeDocument/2006/relationships/hyperlink" Target="https://drive.google.com/drive/folders/10KNN5A_IM-K_2M6ftF3jHXzWPYBfYuBJ?usp=sharing" TargetMode="External"/><Relationship Id="rId19" Type="http://schemas.openxmlformats.org/officeDocument/2006/relationships/hyperlink" Target="https://www15.tceq.texas.gov/crpub/index.cfm?fuseaction=regent.showSingleRN&amp;re_id=501649442002136" TargetMode="External"/><Relationship Id="rId14" Type="http://schemas.openxmlformats.org/officeDocument/2006/relationships/hyperlink" Target="https://www15.tceq.texas.gov/crpub/index.cfm?fuseaction=regent.showSingleRN&amp;re_id=823802342002157" TargetMode="External"/><Relationship Id="rId30" Type="http://schemas.openxmlformats.org/officeDocument/2006/relationships/hyperlink" Target="https://www15.tceq.texas.gov/crpub/index.cfm?fuseaction=regent.showSingleRN&amp;re_id=872700522024347" TargetMode="External"/><Relationship Id="rId35" Type="http://schemas.openxmlformats.org/officeDocument/2006/relationships/hyperlink" Target="https://www15.tceq.texas.gov/crpub/index.cfm?fuseaction=regent.showSingleRN&amp;re_id=565627842024264" TargetMode="External"/><Relationship Id="rId56" Type="http://schemas.openxmlformats.org/officeDocument/2006/relationships/hyperlink" Target="https://drive.google.com/drive/folders/1Z2cBEqcFytTnHGStQiqr8YhvFVNUKH8T?usp=sharing" TargetMode="External"/><Relationship Id="rId77" Type="http://schemas.openxmlformats.org/officeDocument/2006/relationships/hyperlink" Target="https://drive.google.com/drive/folders/1GuS4noDB0SL-smP59QUNvreTuEMZU9FU?usp=sharing" TargetMode="External"/><Relationship Id="rId100" Type="http://schemas.openxmlformats.org/officeDocument/2006/relationships/hyperlink" Target="https://www15.tceq.texas.gov/crpub/index.cfm?fuseaction=regent.showSingleRN&amp;re_id=540680352025062" TargetMode="External"/><Relationship Id="rId105" Type="http://schemas.openxmlformats.org/officeDocument/2006/relationships/hyperlink" Target="https://interchange.puc.texas.gov/Documents/56896_60_1448688.PDF" TargetMode="External"/><Relationship Id="rId126" Type="http://schemas.openxmlformats.org/officeDocument/2006/relationships/hyperlink" Target="https://interchange.puc.texas.gov/Documents/56896_74_1492231.PDF" TargetMode="External"/><Relationship Id="rId8" Type="http://schemas.openxmlformats.org/officeDocument/2006/relationships/hyperlink" Target="https://www15.tceq.texas.gov/crpub/index.cfm?fuseaction=regent.showSingleRN&amp;re_id=772310292001332" TargetMode="External"/><Relationship Id="rId51" Type="http://schemas.openxmlformats.org/officeDocument/2006/relationships/hyperlink" Target="https://drive.google.com/drive/folders/1If-Dl9fJ3bBrILx8yo-UFON0Qs11tW2b?usp=sharing" TargetMode="External"/><Relationship Id="rId72" Type="http://schemas.openxmlformats.org/officeDocument/2006/relationships/hyperlink" Target="https://drive.google.com/drive/folders/14uJW4PYUh-_i5dw9PWQ6XiGWsmq9bxkT?usp=sharing" TargetMode="External"/><Relationship Id="rId93" Type="http://schemas.openxmlformats.org/officeDocument/2006/relationships/hyperlink" Target="https://drive.google.com/drive/folders/1nlK8T_HgBikcSgWpjjYS374IRTQ3_9aq?usp=sharing" TargetMode="External"/><Relationship Id="rId98" Type="http://schemas.openxmlformats.org/officeDocument/2006/relationships/hyperlink" Target="https://drive.google.com/drive/folders/1CfXBvK4uAEvNzpwTXa3BXq1PDRqJ7YMA?usp=sharing" TargetMode="External"/><Relationship Id="rId121" Type="http://schemas.openxmlformats.org/officeDocument/2006/relationships/hyperlink" Target="https://drive.google.com/file/d/1d6bf7yBL3I2psCH-WnjIivjGfgju-nTs/view?usp=sharing" TargetMode="External"/><Relationship Id="rId3" Type="http://schemas.openxmlformats.org/officeDocument/2006/relationships/hyperlink" Target="https://www15.tceq.texas.gov/crpub/index.cfm?fuseaction=regent.showSingleRN&amp;re_id=220523922001296" TargetMode="External"/><Relationship Id="rId25" Type="http://schemas.openxmlformats.org/officeDocument/2006/relationships/hyperlink" Target="https://www15.tceq.texas.gov/crpub/index.cfm?fuseaction=regent.showSingleRN&amp;re_id=955519292001296" TargetMode="External"/><Relationship Id="rId46" Type="http://schemas.openxmlformats.org/officeDocument/2006/relationships/hyperlink" Target="https://www15.tceq.texas.gov/crpub/index.cfm?fuseaction=regent.showSingleRN&amp;re_id=559445532024344" TargetMode="External"/><Relationship Id="rId67" Type="http://schemas.openxmlformats.org/officeDocument/2006/relationships/hyperlink" Target="https://drive.google.com/drive/folders/1Gk12SKPZ6KmKsbZJi5EG-HkuMprsDIGm?usp=sharing" TargetMode="External"/><Relationship Id="rId116" Type="http://schemas.openxmlformats.org/officeDocument/2006/relationships/hyperlink" Target="https://interchange.puc.texas.gov/Documents/56896_69_1484234.PDF" TargetMode="External"/><Relationship Id="rId20" Type="http://schemas.openxmlformats.org/officeDocument/2006/relationships/hyperlink" Target="https://www15.tceq.texas.gov/crpub/index.cfm?fuseaction=regent.showSingleRN&amp;re_id=418562302024284" TargetMode="External"/><Relationship Id="rId41" Type="http://schemas.openxmlformats.org/officeDocument/2006/relationships/hyperlink" Target="https://www15.tceq.texas.gov/crpub/index.cfm?fuseaction=regent.showSingleRN&amp;re_id=898524352025028" TargetMode="External"/><Relationship Id="rId62" Type="http://schemas.openxmlformats.org/officeDocument/2006/relationships/hyperlink" Target="https://drive.google.com/drive/folders/1e-mrhTO9rEGNGZuY3Qr7BKJ-gse0xk41?usp=sharing" TargetMode="External"/><Relationship Id="rId83" Type="http://schemas.openxmlformats.org/officeDocument/2006/relationships/hyperlink" Target="https://drive.google.com/drive/folders/126xhSR-1gBBvGO3eC7buxwxHFr1Fipfd?usp=sharing" TargetMode="External"/><Relationship Id="rId88" Type="http://schemas.openxmlformats.org/officeDocument/2006/relationships/hyperlink" Target="https://drive.google.com/drive/folders/1OtMtXb47zSLmyY0TKWSZ0ufdVmtphquV?usp=sharing" TargetMode="External"/><Relationship Id="rId111" Type="http://schemas.openxmlformats.org/officeDocument/2006/relationships/hyperlink" Target="https://drive.google.com/drive/folders/1FT0drAHSVk8sSVGn3tSKFpXZkMJIL-XO?usp=sharing" TargetMode="External"/><Relationship Id="rId132" Type="http://schemas.openxmlformats.org/officeDocument/2006/relationships/hyperlink" Target="https://www3.epa.gov/airquality/greenbook/jbcty.html" TargetMode="External"/><Relationship Id="rId15" Type="http://schemas.openxmlformats.org/officeDocument/2006/relationships/hyperlink" Target="https://www15.tceq.texas.gov/crpub/index.cfm?fuseaction=regent.showSingleRN&amp;re_id=291458342021309" TargetMode="External"/><Relationship Id="rId36" Type="http://schemas.openxmlformats.org/officeDocument/2006/relationships/hyperlink" Target="https://www15.tceq.texas.gov/crpub/index.cfm?fuseaction=regent.showSingleRN&amp;re_id=599498892024138" TargetMode="External"/><Relationship Id="rId57" Type="http://schemas.openxmlformats.org/officeDocument/2006/relationships/hyperlink" Target="https://drive.google.com/drive/folders/1rlJf-e6CD8hliln-3pFdQa5Uv_NhJmx6?usp=sharing" TargetMode="External"/><Relationship Id="rId106" Type="http://schemas.openxmlformats.org/officeDocument/2006/relationships/hyperlink" Target="https://interchange.puc.texas.gov/Documents/56896_64_1458753.PDF" TargetMode="External"/><Relationship Id="rId127" Type="http://schemas.openxmlformats.org/officeDocument/2006/relationships/hyperlink" Target="https://interchange.puc.texas.gov/Documents/56896_74_1492231.PDF" TargetMode="External"/><Relationship Id="rId10" Type="http://schemas.openxmlformats.org/officeDocument/2006/relationships/hyperlink" Target="https://interchange.puc.texas.gov/Documents/56455_62_1398423.PDF" TargetMode="External"/><Relationship Id="rId31" Type="http://schemas.openxmlformats.org/officeDocument/2006/relationships/hyperlink" Target="https://www15.tceq.texas.gov/crpub/index.cfm?fuseaction=regent.showSingleRN&amp;re_id=571417392024354" TargetMode="External"/><Relationship Id="rId52" Type="http://schemas.openxmlformats.org/officeDocument/2006/relationships/hyperlink" Target="https://drive.google.com/drive/folders/1wLhjjYU3R1D2N7S5lvnouHI97Xsd2RD4?usp=sharing" TargetMode="External"/><Relationship Id="rId73" Type="http://schemas.openxmlformats.org/officeDocument/2006/relationships/hyperlink" Target="https://drive.google.com/drive/folders/1THI8Ie33_u4rWTPFcoY6aVTIlwx3Gtr3?usp=sharing" TargetMode="External"/><Relationship Id="rId78" Type="http://schemas.openxmlformats.org/officeDocument/2006/relationships/hyperlink" Target="https://drive.google.com/drive/folders/1pDIXgmVdsj4jUNNfJSBYjMI9RFjRSFh5?usp=sharing" TargetMode="External"/><Relationship Id="rId94" Type="http://schemas.openxmlformats.org/officeDocument/2006/relationships/hyperlink" Target="https://drive.google.com/drive/folders/1He57z4Gsxf1Cy8W-W5rG62sCJOeV--Yu?usp=sharing" TargetMode="External"/><Relationship Id="rId99" Type="http://schemas.openxmlformats.org/officeDocument/2006/relationships/hyperlink" Target="https://drive.google.com/drive/folders/1p_TZtpoCzJoP5iGutldnQG65p0R1lAp0?usp=sharing" TargetMode="External"/><Relationship Id="rId101" Type="http://schemas.openxmlformats.org/officeDocument/2006/relationships/hyperlink" Target="https://drive.google.com/drive/folders/1jbeqxDtpfRBFCbfhaWF8NI1Z8HkBlq0W?usp=sharing" TargetMode="External"/><Relationship Id="rId122" Type="http://schemas.openxmlformats.org/officeDocument/2006/relationships/hyperlink" Target="https://interchange.puc.texas.gov/Documents/56896_72_1489881.PDF" TargetMode="External"/><Relationship Id="rId4" Type="http://schemas.openxmlformats.org/officeDocument/2006/relationships/hyperlink" Target="https://www15.tceq.texas.gov/crpub/index.cfm?fuseaction=regent.showSingleRN&amp;re_id=246594902006258" TargetMode="External"/><Relationship Id="rId9" Type="http://schemas.openxmlformats.org/officeDocument/2006/relationships/hyperlink" Target="https://www15.tceq.texas.gov/crpub/index.cfm?fuseaction=regent.showSingleRN&amp;re_id=645553402024159" TargetMode="External"/><Relationship Id="rId26" Type="http://schemas.openxmlformats.org/officeDocument/2006/relationships/hyperlink" Target="https://www15.tceq.texas.gov/crpub/index.cfm?fuseaction=regent.showSingleRN&amp;re_id=962525152020280" TargetMode="External"/><Relationship Id="rId47" Type="http://schemas.openxmlformats.org/officeDocument/2006/relationships/hyperlink" Target="https://www15.tceq.texas.gov/crpub/index.cfm?fuseaction=regent.showSingleRN&amp;re_id=370388592001134" TargetMode="External"/><Relationship Id="rId68" Type="http://schemas.openxmlformats.org/officeDocument/2006/relationships/hyperlink" Target="https://drive.google.com/drive/folders/1_7M3G_os87Q8_w5gFlubcC_yZFcHRrYU?usp=sharing" TargetMode="External"/><Relationship Id="rId89" Type="http://schemas.openxmlformats.org/officeDocument/2006/relationships/hyperlink" Target="https://drive.google.com/drive/folders/13ywecluwh44JKzniZhFAxSsfxCiCkHHY?usp=sharing" TargetMode="External"/><Relationship Id="rId112" Type="http://schemas.openxmlformats.org/officeDocument/2006/relationships/hyperlink" Target="https://interchange.puc.texas.gov/Documents/56896_69_1484234.PDF" TargetMode="External"/><Relationship Id="rId133" Type="http://schemas.openxmlformats.org/officeDocument/2006/relationships/hyperlink" Target="https://www.epa.gov/system/files/documents/2024-02/table_annual-pm25-county-design-values-2020-2022-for-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0"/>
  <sheetViews>
    <sheetView tabSelected="1" workbookViewId="0">
      <selection activeCell="H3" sqref="H3"/>
    </sheetView>
  </sheetViews>
  <sheetFormatPr defaultRowHeight="15" x14ac:dyDescent="0.25"/>
  <cols>
    <col min="2" max="2" width="73.7109375" customWidth="1"/>
  </cols>
  <sheetData>
    <row r="1" spans="2:3" ht="18.75" x14ac:dyDescent="0.3">
      <c r="B1" s="75" t="s">
        <v>0</v>
      </c>
      <c r="C1" s="75"/>
    </row>
    <row r="2" spans="2:3" x14ac:dyDescent="0.25">
      <c r="B2" t="s">
        <v>1</v>
      </c>
    </row>
    <row r="4" spans="2:3" x14ac:dyDescent="0.25">
      <c r="B4" t="s">
        <v>2</v>
      </c>
    </row>
    <row r="5" spans="2:3" ht="60" x14ac:dyDescent="0.25">
      <c r="B5" s="30" t="s">
        <v>3</v>
      </c>
    </row>
    <row r="7" spans="2:3" x14ac:dyDescent="0.25">
      <c r="B7" t="s">
        <v>4</v>
      </c>
    </row>
    <row r="8" spans="2:3" x14ac:dyDescent="0.25">
      <c r="B8" s="2" t="s">
        <v>5</v>
      </c>
      <c r="C8" s="3"/>
    </row>
    <row r="9" spans="2:3" x14ac:dyDescent="0.25">
      <c r="B9" s="2" t="s">
        <v>6</v>
      </c>
      <c r="C9" t="s">
        <v>7</v>
      </c>
    </row>
    <row r="10" spans="2:3" x14ac:dyDescent="0.25">
      <c r="B10" s="2" t="s">
        <v>8</v>
      </c>
      <c r="C10" t="s">
        <v>9</v>
      </c>
    </row>
    <row r="11" spans="2:3" x14ac:dyDescent="0.25">
      <c r="B11" s="2" t="s">
        <v>10</v>
      </c>
    </row>
    <row r="12" spans="2:3" x14ac:dyDescent="0.25">
      <c r="B12" s="2" t="s">
        <v>11</v>
      </c>
    </row>
    <row r="13" spans="2:3" x14ac:dyDescent="0.25">
      <c r="B13" s="2"/>
    </row>
    <row r="15" spans="2:3" x14ac:dyDescent="0.25">
      <c r="B15" t="s">
        <v>12</v>
      </c>
    </row>
    <row r="16" spans="2:3" ht="75" x14ac:dyDescent="0.25">
      <c r="B16" s="31" t="s">
        <v>13</v>
      </c>
    </row>
    <row r="17" spans="2:2" ht="45" x14ac:dyDescent="0.25">
      <c r="B17" s="32" t="s">
        <v>14</v>
      </c>
    </row>
    <row r="18" spans="2:2" ht="30" x14ac:dyDescent="0.25">
      <c r="B18" s="32" t="s">
        <v>15</v>
      </c>
    </row>
    <row r="19" spans="2:2" ht="30" x14ac:dyDescent="0.25">
      <c r="B19" s="31" t="s">
        <v>16</v>
      </c>
    </row>
    <row r="20" spans="2:2" ht="30" x14ac:dyDescent="0.25">
      <c r="B20" s="31" t="s">
        <v>17</v>
      </c>
    </row>
    <row r="21" spans="2:2" ht="30" x14ac:dyDescent="0.25">
      <c r="B21" s="31" t="s">
        <v>18</v>
      </c>
    </row>
    <row r="22" spans="2:2" ht="30" x14ac:dyDescent="0.25">
      <c r="B22" s="31" t="s">
        <v>19</v>
      </c>
    </row>
    <row r="24" spans="2:2" x14ac:dyDescent="0.25">
      <c r="B24" s="1" t="s">
        <v>20</v>
      </c>
    </row>
    <row r="25" spans="2:2" ht="115.5" customHeight="1" x14ac:dyDescent="0.25">
      <c r="B25" s="30" t="s">
        <v>21</v>
      </c>
    </row>
    <row r="26" spans="2:2" ht="45" x14ac:dyDescent="0.25">
      <c r="B26" s="30" t="s">
        <v>22</v>
      </c>
    </row>
    <row r="27" spans="2:2" ht="90" x14ac:dyDescent="0.25">
      <c r="B27" s="30" t="s">
        <v>23</v>
      </c>
    </row>
    <row r="28" spans="2:2" ht="60" x14ac:dyDescent="0.25">
      <c r="B28" s="30" t="s">
        <v>24</v>
      </c>
    </row>
    <row r="29" spans="2:2" ht="105" x14ac:dyDescent="0.25">
      <c r="B29" s="30" t="s">
        <v>25</v>
      </c>
    </row>
    <row r="30" spans="2:2" ht="114.75" customHeight="1" x14ac:dyDescent="0.25">
      <c r="B30" s="76" t="s">
        <v>26</v>
      </c>
    </row>
  </sheetData>
  <hyperlinks>
    <hyperlink ref="B8" r:id="rId1" xr:uid="{A4B858A7-DA13-4B50-9105-5990170C0E36}"/>
    <hyperlink ref="B9" r:id="rId2" xr:uid="{793CE335-A82B-4CD5-81DC-19B643D22CA8}"/>
    <hyperlink ref="B10" r:id="rId3" xr:uid="{260C16D7-93EA-4530-AE2C-CF40F02163BC}"/>
    <hyperlink ref="B11" r:id="rId4" display="ERCOT" xr:uid="{497D9A0C-33F4-4C95-B0B9-73DF100063C1}"/>
    <hyperlink ref="B12" r:id="rId5" xr:uid="{4B849444-41EF-48B7-B13D-C13AF403391B}"/>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9C21-A0E1-458E-BE8C-F2822D9BBACD}">
  <dimension ref="A1:AK152"/>
  <sheetViews>
    <sheetView zoomScale="80" zoomScaleNormal="80" workbookViewId="0">
      <pane ySplit="2" topLeftCell="A3" activePane="bottomLeft" state="frozen"/>
      <selection pane="bottomLeft" activeCell="Z21" sqref="Z21"/>
    </sheetView>
  </sheetViews>
  <sheetFormatPr defaultColWidth="9.140625" defaultRowHeight="15" customHeight="1" x14ac:dyDescent="0.25"/>
  <cols>
    <col min="1" max="1" width="22.140625" customWidth="1"/>
    <col min="2" max="2" width="16.5703125" customWidth="1"/>
    <col min="3" max="3" width="68.7109375" customWidth="1"/>
    <col min="4" max="4" width="42" bestFit="1" customWidth="1"/>
    <col min="5" max="5" width="43.85546875" customWidth="1"/>
    <col min="6" max="6" width="16.5703125" style="28" customWidth="1"/>
    <col min="7" max="7" width="38.28515625" customWidth="1"/>
    <col min="8" max="8" width="24" style="29" customWidth="1"/>
    <col min="9" max="9" width="18" style="27" bestFit="1" customWidth="1"/>
    <col min="10" max="10" width="30.42578125" bestFit="1" customWidth="1"/>
    <col min="11" max="11" width="46" bestFit="1" customWidth="1"/>
    <col min="12" max="18" width="41.42578125" customWidth="1"/>
    <col min="19" max="20" width="25" customWidth="1"/>
    <col min="21" max="21" width="41.7109375" bestFit="1" customWidth="1"/>
    <col min="22" max="22" width="49.85546875" customWidth="1"/>
    <col min="23" max="23" width="42.7109375" customWidth="1"/>
    <col min="24" max="24" width="42" customWidth="1"/>
    <col min="25" max="25" width="21.5703125" bestFit="1" customWidth="1"/>
    <col min="26" max="26" width="20.5703125" bestFit="1" customWidth="1"/>
    <col min="27" max="27" width="46.85546875" customWidth="1"/>
    <col min="28" max="28" width="26.42578125" bestFit="1" customWidth="1"/>
    <col min="29" max="29" width="47.42578125" bestFit="1" customWidth="1"/>
    <col min="30" max="30" width="12.5703125" customWidth="1"/>
    <col min="31" max="31" width="13" customWidth="1"/>
    <col min="32" max="32" width="26.7109375" style="28" customWidth="1"/>
    <col min="33" max="33" width="41.5703125" bestFit="1" customWidth="1"/>
    <col min="34" max="34" width="110.28515625" bestFit="1" customWidth="1"/>
    <col min="35" max="35" width="41.42578125" customWidth="1"/>
    <col min="36" max="36" width="27.42578125" customWidth="1"/>
    <col min="37" max="37" width="95" style="5" customWidth="1"/>
    <col min="38" max="38" width="16.140625" bestFit="1" customWidth="1"/>
  </cols>
  <sheetData>
    <row r="1" spans="1:37" ht="15" customHeight="1" x14ac:dyDescent="0.3">
      <c r="A1" s="75" t="s">
        <v>0</v>
      </c>
    </row>
    <row r="2" spans="1:37" x14ac:dyDescent="0.25">
      <c r="A2" s="95" t="s">
        <v>27</v>
      </c>
      <c r="B2" s="82" t="s">
        <v>28</v>
      </c>
      <c r="C2" s="83" t="s">
        <v>29</v>
      </c>
      <c r="D2" s="83" t="s">
        <v>30</v>
      </c>
      <c r="E2" s="83" t="s">
        <v>31</v>
      </c>
      <c r="F2" s="84" t="s">
        <v>32</v>
      </c>
      <c r="G2" s="82" t="s">
        <v>33</v>
      </c>
      <c r="H2" s="85" t="s">
        <v>34</v>
      </c>
      <c r="I2" s="86" t="s">
        <v>35</v>
      </c>
      <c r="J2" s="82" t="s">
        <v>36</v>
      </c>
      <c r="K2" s="83" t="s">
        <v>37</v>
      </c>
      <c r="L2" s="82" t="s">
        <v>38</v>
      </c>
      <c r="M2" s="82" t="s">
        <v>39</v>
      </c>
      <c r="N2" s="82" t="s">
        <v>40</v>
      </c>
      <c r="O2" s="82" t="s">
        <v>41</v>
      </c>
      <c r="P2" s="82" t="s">
        <v>42</v>
      </c>
      <c r="Q2" s="82" t="s">
        <v>43</v>
      </c>
      <c r="R2" s="82" t="s">
        <v>44</v>
      </c>
      <c r="S2" s="82" t="s">
        <v>45</v>
      </c>
      <c r="T2" s="82" t="s">
        <v>46</v>
      </c>
      <c r="U2" s="87" t="s">
        <v>47</v>
      </c>
      <c r="V2" s="87" t="s">
        <v>48</v>
      </c>
      <c r="W2" s="82" t="s">
        <v>49</v>
      </c>
      <c r="X2" s="83" t="s">
        <v>50</v>
      </c>
      <c r="Y2" s="82" t="s">
        <v>51</v>
      </c>
      <c r="Z2" s="82" t="s">
        <v>52</v>
      </c>
      <c r="AA2" s="82" t="s">
        <v>53</v>
      </c>
      <c r="AB2" s="82" t="s">
        <v>54</v>
      </c>
      <c r="AC2" s="82" t="s">
        <v>55</v>
      </c>
      <c r="AD2" s="82" t="s">
        <v>56</v>
      </c>
      <c r="AE2" s="82" t="s">
        <v>57</v>
      </c>
      <c r="AF2" s="84" t="s">
        <v>58</v>
      </c>
      <c r="AG2" s="82" t="s">
        <v>59</v>
      </c>
      <c r="AH2" s="88" t="s">
        <v>60</v>
      </c>
      <c r="AI2" s="82" t="s">
        <v>61</v>
      </c>
      <c r="AJ2" s="82" t="s">
        <v>62</v>
      </c>
      <c r="AK2" s="99" t="s">
        <v>63</v>
      </c>
    </row>
    <row r="3" spans="1:37" ht="30" x14ac:dyDescent="0.25">
      <c r="A3" s="96" t="s">
        <v>64</v>
      </c>
      <c r="B3" s="33" t="s">
        <v>65</v>
      </c>
      <c r="C3" s="33" t="s">
        <v>66</v>
      </c>
      <c r="D3" s="33" t="s">
        <v>67</v>
      </c>
      <c r="E3" s="33" t="s">
        <v>68</v>
      </c>
      <c r="F3" s="34" t="s">
        <v>69</v>
      </c>
      <c r="G3" s="33" t="s">
        <v>70</v>
      </c>
      <c r="H3" s="42">
        <v>47056</v>
      </c>
      <c r="I3" s="67">
        <v>3432</v>
      </c>
      <c r="J3" s="37" t="s">
        <v>71</v>
      </c>
      <c r="K3" s="35" t="s">
        <v>72</v>
      </c>
      <c r="L3" s="77">
        <v>12146038</v>
      </c>
      <c r="M3" s="35">
        <v>562.6</v>
      </c>
      <c r="N3" s="35">
        <v>884.8</v>
      </c>
      <c r="O3" s="35">
        <v>731.4</v>
      </c>
      <c r="P3" s="35">
        <v>32.6</v>
      </c>
      <c r="Q3" s="35">
        <v>538.4</v>
      </c>
      <c r="R3" s="35">
        <v>21.5</v>
      </c>
      <c r="S3" s="33"/>
      <c r="T3" s="33" t="s">
        <v>73</v>
      </c>
      <c r="U3" s="33"/>
      <c r="V3" s="33"/>
      <c r="W3" s="33"/>
      <c r="X3" s="33"/>
      <c r="Y3" s="38">
        <v>42090</v>
      </c>
      <c r="Z3" s="33"/>
      <c r="AA3" s="38">
        <v>42312</v>
      </c>
      <c r="AB3" s="38"/>
      <c r="AC3" s="33">
        <f>AA3-Y3</f>
        <v>222</v>
      </c>
      <c r="AD3" s="33">
        <v>32.017825000000002</v>
      </c>
      <c r="AE3" s="33">
        <v>-95.142983999999998</v>
      </c>
      <c r="AF3" s="34" t="s">
        <v>74</v>
      </c>
      <c r="AG3" s="33" t="s">
        <v>75</v>
      </c>
      <c r="AH3" s="40" t="s">
        <v>76</v>
      </c>
      <c r="AI3" s="44" t="s">
        <v>77</v>
      </c>
      <c r="AJ3" s="33" t="s">
        <v>78</v>
      </c>
      <c r="AK3" s="100" t="s">
        <v>79</v>
      </c>
    </row>
    <row r="4" spans="1:37" s="4" customFormat="1" ht="75" x14ac:dyDescent="0.25">
      <c r="A4" s="96" t="s">
        <v>80</v>
      </c>
      <c r="B4" s="51" t="s">
        <v>81</v>
      </c>
      <c r="C4" s="33" t="s">
        <v>82</v>
      </c>
      <c r="D4" s="33" t="s">
        <v>83</v>
      </c>
      <c r="E4" s="33" t="s">
        <v>84</v>
      </c>
      <c r="F4" s="34" t="s">
        <v>69</v>
      </c>
      <c r="G4" s="33" t="s">
        <v>70</v>
      </c>
      <c r="H4" s="69">
        <v>46903</v>
      </c>
      <c r="I4" s="36">
        <v>1486</v>
      </c>
      <c r="J4" s="37" t="s">
        <v>71</v>
      </c>
      <c r="K4" s="35" t="s">
        <v>85</v>
      </c>
      <c r="L4" s="77">
        <v>5889600</v>
      </c>
      <c r="M4" s="35">
        <v>287.32</v>
      </c>
      <c r="N4" s="35">
        <v>350.16</v>
      </c>
      <c r="O4" s="35">
        <v>297.44</v>
      </c>
      <c r="P4" s="35">
        <v>36.799999999999997</v>
      </c>
      <c r="Q4" s="35">
        <v>324</v>
      </c>
      <c r="R4" s="35">
        <v>9.2799999999999994</v>
      </c>
      <c r="S4" s="70"/>
      <c r="T4" s="70" t="s">
        <v>73</v>
      </c>
      <c r="U4" s="51"/>
      <c r="V4" s="51"/>
      <c r="W4" s="51"/>
      <c r="X4" s="33"/>
      <c r="Y4" s="38">
        <v>41400</v>
      </c>
      <c r="Z4" s="33"/>
      <c r="AA4" s="38">
        <v>41722</v>
      </c>
      <c r="AB4" s="38"/>
      <c r="AC4" s="33">
        <f>AA4-Y4</f>
        <v>322</v>
      </c>
      <c r="AD4" s="33">
        <v>32.309490536015701</v>
      </c>
      <c r="AE4" s="33">
        <v>-101.023574901792</v>
      </c>
      <c r="AF4" s="34" t="s">
        <v>74</v>
      </c>
      <c r="AG4" s="33" t="s">
        <v>86</v>
      </c>
      <c r="AH4" s="40" t="s">
        <v>87</v>
      </c>
      <c r="AI4" s="44" t="s">
        <v>88</v>
      </c>
      <c r="AJ4" s="33" t="s">
        <v>89</v>
      </c>
      <c r="AK4" s="100" t="s">
        <v>90</v>
      </c>
    </row>
    <row r="5" spans="1:37" s="4" customFormat="1" x14ac:dyDescent="0.25">
      <c r="A5" s="96" t="s">
        <v>91</v>
      </c>
      <c r="B5" s="33" t="s">
        <v>92</v>
      </c>
      <c r="C5" s="44" t="s">
        <v>93</v>
      </c>
      <c r="D5" s="44" t="s">
        <v>94</v>
      </c>
      <c r="E5" s="44"/>
      <c r="F5" s="34" t="s">
        <v>69</v>
      </c>
      <c r="G5" s="33" t="s">
        <v>70</v>
      </c>
      <c r="H5" s="42">
        <v>46813</v>
      </c>
      <c r="I5" s="36">
        <v>1350</v>
      </c>
      <c r="J5" s="37" t="s">
        <v>71</v>
      </c>
      <c r="K5" s="45" t="s">
        <v>95</v>
      </c>
      <c r="L5" s="80">
        <v>5276217.05</v>
      </c>
      <c r="M5" s="35">
        <v>215.6</v>
      </c>
      <c r="N5" s="35">
        <v>366.88</v>
      </c>
      <c r="O5" s="35">
        <v>405.35</v>
      </c>
      <c r="P5" s="35">
        <v>74.290000000000006</v>
      </c>
      <c r="Q5" s="35">
        <v>406.9</v>
      </c>
      <c r="R5" s="35">
        <v>237.99</v>
      </c>
      <c r="S5" s="33" t="s">
        <v>73</v>
      </c>
      <c r="T5" s="33" t="s">
        <v>73</v>
      </c>
      <c r="U5" s="33"/>
      <c r="V5" s="33"/>
      <c r="W5" s="33"/>
      <c r="X5" s="44"/>
      <c r="Y5" s="38">
        <v>45303</v>
      </c>
      <c r="Z5" s="38"/>
      <c r="AA5" s="38">
        <v>45621</v>
      </c>
      <c r="AB5" s="38">
        <v>46167</v>
      </c>
      <c r="AC5" s="33">
        <f>AA5-Y5</f>
        <v>318</v>
      </c>
      <c r="AD5" s="33">
        <v>31.508317999999999</v>
      </c>
      <c r="AE5" s="33">
        <v>-103.48719</v>
      </c>
      <c r="AF5" s="34" t="s">
        <v>74</v>
      </c>
      <c r="AG5" s="33" t="s">
        <v>96</v>
      </c>
      <c r="AH5" s="40" t="s">
        <v>97</v>
      </c>
      <c r="AI5" s="40" t="s">
        <v>98</v>
      </c>
      <c r="AJ5" s="33" t="s">
        <v>99</v>
      </c>
      <c r="AK5" s="101" t="s">
        <v>100</v>
      </c>
    </row>
    <row r="6" spans="1:37" s="4" customFormat="1" x14ac:dyDescent="0.25">
      <c r="A6" s="96" t="s">
        <v>101</v>
      </c>
      <c r="B6" s="33" t="s">
        <v>102</v>
      </c>
      <c r="C6" s="33" t="s">
        <v>103</v>
      </c>
      <c r="D6" s="51" t="s">
        <v>104</v>
      </c>
      <c r="E6" s="33" t="s">
        <v>105</v>
      </c>
      <c r="F6" s="34" t="s">
        <v>106</v>
      </c>
      <c r="G6" s="44" t="s">
        <v>107</v>
      </c>
      <c r="H6" s="45">
        <v>2026</v>
      </c>
      <c r="I6" s="36">
        <v>1215</v>
      </c>
      <c r="J6" s="37" t="s">
        <v>71</v>
      </c>
      <c r="K6" s="35" t="s">
        <v>108</v>
      </c>
      <c r="L6" s="77">
        <v>4074700</v>
      </c>
      <c r="M6" s="35">
        <v>173.19</v>
      </c>
      <c r="N6" s="35">
        <v>326.10000000000002</v>
      </c>
      <c r="O6" s="35">
        <v>1002.83</v>
      </c>
      <c r="P6" s="35">
        <v>40.68</v>
      </c>
      <c r="Q6" s="35">
        <v>2430.8200000000002</v>
      </c>
      <c r="R6" s="35"/>
      <c r="S6" s="33"/>
      <c r="T6" s="33"/>
      <c r="U6" s="33"/>
      <c r="V6" s="33"/>
      <c r="W6" s="33"/>
      <c r="X6" s="33"/>
      <c r="Y6" s="38">
        <v>44406</v>
      </c>
      <c r="Z6" s="33"/>
      <c r="AA6" s="38">
        <v>44998</v>
      </c>
      <c r="AB6" s="38"/>
      <c r="AC6" s="33">
        <f>AA6-Y6</f>
        <v>592</v>
      </c>
      <c r="AD6" s="33">
        <v>30.026900000000001</v>
      </c>
      <c r="AE6" s="33">
        <v>-93.849000000000004</v>
      </c>
      <c r="AF6" s="34" t="s">
        <v>74</v>
      </c>
      <c r="AG6" s="33" t="s">
        <v>109</v>
      </c>
      <c r="AH6" s="40" t="s">
        <v>110</v>
      </c>
      <c r="AI6" s="33" t="s">
        <v>111</v>
      </c>
      <c r="AJ6" s="33" t="s">
        <v>112</v>
      </c>
      <c r="AK6" s="100" t="s">
        <v>113</v>
      </c>
    </row>
    <row r="7" spans="1:37" s="4" customFormat="1" ht="27" customHeight="1" x14ac:dyDescent="0.25">
      <c r="A7" s="96" t="s">
        <v>114</v>
      </c>
      <c r="B7" s="33" t="s">
        <v>115</v>
      </c>
      <c r="C7" s="33" t="s">
        <v>116</v>
      </c>
      <c r="D7" s="33" t="s">
        <v>117</v>
      </c>
      <c r="E7" s="33"/>
      <c r="F7" s="72" t="s">
        <v>69</v>
      </c>
      <c r="G7" s="33" t="s">
        <v>118</v>
      </c>
      <c r="H7" s="73">
        <v>46966</v>
      </c>
      <c r="I7" s="74">
        <v>1240</v>
      </c>
      <c r="J7" s="33" t="s">
        <v>119</v>
      </c>
      <c r="K7" s="35" t="s">
        <v>120</v>
      </c>
      <c r="L7" s="77">
        <v>3911679.92</v>
      </c>
      <c r="M7" s="35">
        <v>151.39519999999999</v>
      </c>
      <c r="N7" s="35">
        <v>249.13229999999999</v>
      </c>
      <c r="O7" s="35">
        <v>87.968000000000004</v>
      </c>
      <c r="P7" s="35">
        <v>49.364800000000002</v>
      </c>
      <c r="Q7" s="35">
        <v>161.3595</v>
      </c>
      <c r="R7" s="35"/>
      <c r="S7" s="33"/>
      <c r="T7" s="33" t="s">
        <v>73</v>
      </c>
      <c r="U7" s="33"/>
      <c r="V7" s="33"/>
      <c r="W7" s="33"/>
      <c r="X7" s="33"/>
      <c r="Y7" s="38">
        <v>45533</v>
      </c>
      <c r="Z7" s="38">
        <v>45730</v>
      </c>
      <c r="AA7" s="33"/>
      <c r="AB7" s="33"/>
      <c r="AC7" s="33"/>
      <c r="AD7" s="33">
        <v>30.420343058506401</v>
      </c>
      <c r="AE7" s="33">
        <v>-97.186307735955495</v>
      </c>
      <c r="AF7" s="34" t="s">
        <v>74</v>
      </c>
      <c r="AG7" s="33" t="s">
        <v>75</v>
      </c>
      <c r="AH7" s="40" t="s">
        <v>121</v>
      </c>
      <c r="AI7" s="44" t="s">
        <v>122</v>
      </c>
      <c r="AJ7" s="33" t="s">
        <v>123</v>
      </c>
      <c r="AK7" s="100" t="s">
        <v>124</v>
      </c>
    </row>
    <row r="8" spans="1:37" s="4" customFormat="1" x14ac:dyDescent="0.25">
      <c r="A8" s="96" t="s">
        <v>125</v>
      </c>
      <c r="B8" s="33" t="s">
        <v>126</v>
      </c>
      <c r="C8" s="33" t="s">
        <v>127</v>
      </c>
      <c r="D8" s="33" t="s">
        <v>128</v>
      </c>
      <c r="E8" s="33"/>
      <c r="F8" s="34" t="s">
        <v>69</v>
      </c>
      <c r="G8" s="33" t="s">
        <v>118</v>
      </c>
      <c r="H8" s="42">
        <v>46935</v>
      </c>
      <c r="I8" s="36">
        <v>754</v>
      </c>
      <c r="J8" s="33" t="s">
        <v>119</v>
      </c>
      <c r="K8" s="35" t="s">
        <v>129</v>
      </c>
      <c r="L8" s="77">
        <v>2532727.7400000002</v>
      </c>
      <c r="M8" s="35">
        <v>139.93</v>
      </c>
      <c r="N8" s="35">
        <v>222.01</v>
      </c>
      <c r="O8" s="35">
        <v>403.82</v>
      </c>
      <c r="P8" s="35">
        <v>30.37</v>
      </c>
      <c r="Q8" s="66">
        <v>1197.33</v>
      </c>
      <c r="R8" s="35"/>
      <c r="S8" s="33"/>
      <c r="T8" s="33"/>
      <c r="U8" s="33"/>
      <c r="V8" s="33"/>
      <c r="W8" s="33"/>
      <c r="X8" s="33"/>
      <c r="Y8" s="38">
        <v>45408</v>
      </c>
      <c r="Z8" s="38">
        <v>45649</v>
      </c>
      <c r="AA8" s="33"/>
      <c r="AB8" s="33"/>
      <c r="AC8" s="33"/>
      <c r="AD8" s="33">
        <v>29.873563999999998</v>
      </c>
      <c r="AE8" s="33">
        <v>-94.008790000000005</v>
      </c>
      <c r="AF8" s="34" t="s">
        <v>74</v>
      </c>
      <c r="AG8" s="41" t="s">
        <v>130</v>
      </c>
      <c r="AH8" s="40" t="s">
        <v>131</v>
      </c>
      <c r="AI8" s="33" t="s">
        <v>132</v>
      </c>
      <c r="AJ8" s="33" t="s">
        <v>133</v>
      </c>
      <c r="AK8" s="100" t="s">
        <v>134</v>
      </c>
    </row>
    <row r="9" spans="1:37" s="4" customFormat="1" x14ac:dyDescent="0.25">
      <c r="A9" s="96" t="s">
        <v>135</v>
      </c>
      <c r="B9" s="33" t="s">
        <v>136</v>
      </c>
      <c r="C9" s="44" t="s">
        <v>137</v>
      </c>
      <c r="D9" s="44" t="s">
        <v>138</v>
      </c>
      <c r="E9" s="44"/>
      <c r="F9" s="34" t="s">
        <v>69</v>
      </c>
      <c r="G9" s="33" t="s">
        <v>118</v>
      </c>
      <c r="H9" s="35">
        <v>2027</v>
      </c>
      <c r="I9" s="36">
        <v>1100</v>
      </c>
      <c r="J9" s="33" t="s">
        <v>139</v>
      </c>
      <c r="K9" s="45" t="s">
        <v>140</v>
      </c>
      <c r="L9" s="77">
        <v>2406651.16</v>
      </c>
      <c r="M9" s="35">
        <v>106.12</v>
      </c>
      <c r="N9" s="35">
        <v>398.08</v>
      </c>
      <c r="O9" s="35">
        <v>278.58999999999997</v>
      </c>
      <c r="P9" s="35">
        <v>62.85</v>
      </c>
      <c r="Q9" s="35">
        <v>2495.5300000000002</v>
      </c>
      <c r="R9" s="35"/>
      <c r="S9" s="33"/>
      <c r="T9" s="33"/>
      <c r="U9" s="33"/>
      <c r="V9" s="33"/>
      <c r="W9" s="33"/>
      <c r="X9" s="44"/>
      <c r="Y9" s="38">
        <v>45751</v>
      </c>
      <c r="Z9" s="33"/>
      <c r="AA9" s="33"/>
      <c r="AB9" s="33"/>
      <c r="AC9" s="33"/>
      <c r="AD9" s="33">
        <v>32.632830401189899</v>
      </c>
      <c r="AE9" s="33">
        <v>-103.05633725091501</v>
      </c>
      <c r="AF9" s="39" t="s">
        <v>141</v>
      </c>
      <c r="AG9" s="33" t="s">
        <v>142</v>
      </c>
      <c r="AH9" s="40" t="s">
        <v>143</v>
      </c>
      <c r="AI9" s="33" t="s">
        <v>144</v>
      </c>
      <c r="AJ9" s="51" t="s">
        <v>145</v>
      </c>
      <c r="AK9" s="102" t="s">
        <v>146</v>
      </c>
    </row>
    <row r="10" spans="1:37" s="4" customFormat="1" x14ac:dyDescent="0.25">
      <c r="A10" s="96" t="s">
        <v>147</v>
      </c>
      <c r="B10" s="33" t="s">
        <v>148</v>
      </c>
      <c r="C10" s="44" t="s">
        <v>149</v>
      </c>
      <c r="D10" s="44" t="s">
        <v>150</v>
      </c>
      <c r="E10" s="44" t="s">
        <v>151</v>
      </c>
      <c r="F10" s="34" t="s">
        <v>106</v>
      </c>
      <c r="G10" s="33" t="s">
        <v>118</v>
      </c>
      <c r="H10" s="47">
        <v>46173</v>
      </c>
      <c r="I10" s="36">
        <v>1170</v>
      </c>
      <c r="J10" s="33" t="s">
        <v>139</v>
      </c>
      <c r="K10" s="45" t="s">
        <v>152</v>
      </c>
      <c r="L10" s="77">
        <v>2391637</v>
      </c>
      <c r="M10" s="35">
        <v>190.43</v>
      </c>
      <c r="N10" s="35">
        <v>735.03</v>
      </c>
      <c r="O10" s="35">
        <v>20.05</v>
      </c>
      <c r="P10" s="35">
        <v>12.71</v>
      </c>
      <c r="Q10" s="35">
        <v>339.86</v>
      </c>
      <c r="R10" s="35">
        <v>11.62</v>
      </c>
      <c r="S10" s="33" t="s">
        <v>73</v>
      </c>
      <c r="T10" s="33" t="s">
        <v>73</v>
      </c>
      <c r="U10" s="33"/>
      <c r="V10" s="33"/>
      <c r="W10" s="33"/>
      <c r="X10" s="44"/>
      <c r="Y10" s="38">
        <v>45638</v>
      </c>
      <c r="Z10" s="33"/>
      <c r="AA10" s="33"/>
      <c r="AB10" s="33"/>
      <c r="AC10" s="33"/>
      <c r="AD10" s="33">
        <v>30.145800000000001</v>
      </c>
      <c r="AE10" s="33">
        <v>-97.55</v>
      </c>
      <c r="AF10" s="39" t="s">
        <v>141</v>
      </c>
      <c r="AG10" s="33" t="s">
        <v>153</v>
      </c>
      <c r="AH10" s="40" t="s">
        <v>154</v>
      </c>
      <c r="AI10" s="44" t="s">
        <v>144</v>
      </c>
      <c r="AJ10" s="44" t="s">
        <v>155</v>
      </c>
      <c r="AK10" s="100" t="s">
        <v>156</v>
      </c>
    </row>
    <row r="11" spans="1:37" s="4" customFormat="1" x14ac:dyDescent="0.25">
      <c r="A11" s="96" t="s">
        <v>126</v>
      </c>
      <c r="B11" s="33" t="s">
        <v>125</v>
      </c>
      <c r="C11" s="33" t="s">
        <v>157</v>
      </c>
      <c r="D11" s="33" t="s">
        <v>158</v>
      </c>
      <c r="E11" s="33"/>
      <c r="F11" s="34" t="s">
        <v>106</v>
      </c>
      <c r="G11" s="33" t="s">
        <v>118</v>
      </c>
      <c r="H11" s="42">
        <v>46966</v>
      </c>
      <c r="I11" s="36">
        <v>552</v>
      </c>
      <c r="J11" s="33" t="s">
        <v>119</v>
      </c>
      <c r="K11" s="35" t="s">
        <v>159</v>
      </c>
      <c r="L11" s="77">
        <v>2050357.68</v>
      </c>
      <c r="M11" s="35">
        <v>144.09</v>
      </c>
      <c r="N11" s="35">
        <v>202.76</v>
      </c>
      <c r="O11" s="35">
        <v>150.27000000000001</v>
      </c>
      <c r="P11" s="35">
        <v>47.45</v>
      </c>
      <c r="Q11" s="35">
        <v>355.4</v>
      </c>
      <c r="R11" s="35"/>
      <c r="S11" s="33"/>
      <c r="T11" s="33"/>
      <c r="U11" s="33"/>
      <c r="V11" s="33"/>
      <c r="W11" s="33"/>
      <c r="X11" s="33"/>
      <c r="Y11" s="38">
        <v>45299</v>
      </c>
      <c r="Z11" s="38">
        <v>45741</v>
      </c>
      <c r="AA11" s="33"/>
      <c r="AB11" s="33"/>
      <c r="AC11" s="33"/>
      <c r="AD11" s="33">
        <v>29.878176</v>
      </c>
      <c r="AE11" s="33">
        <v>-93.975143000000003</v>
      </c>
      <c r="AF11" s="34" t="s">
        <v>74</v>
      </c>
      <c r="AG11" s="33" t="s">
        <v>142</v>
      </c>
      <c r="AH11" s="40" t="s">
        <v>160</v>
      </c>
      <c r="AI11" s="33" t="s">
        <v>132</v>
      </c>
      <c r="AJ11" s="33" t="s">
        <v>161</v>
      </c>
      <c r="AK11" s="100" t="s">
        <v>162</v>
      </c>
    </row>
    <row r="12" spans="1:37" s="4" customFormat="1" x14ac:dyDescent="0.25">
      <c r="A12" s="96" t="s">
        <v>163</v>
      </c>
      <c r="B12" s="33" t="s">
        <v>92</v>
      </c>
      <c r="C12" s="33" t="s">
        <v>164</v>
      </c>
      <c r="D12" s="46" t="s">
        <v>165</v>
      </c>
      <c r="E12" s="33" t="s">
        <v>166</v>
      </c>
      <c r="F12" s="34" t="s">
        <v>106</v>
      </c>
      <c r="G12" s="33" t="s">
        <v>118</v>
      </c>
      <c r="H12" s="47">
        <v>46905</v>
      </c>
      <c r="I12" s="36">
        <v>833</v>
      </c>
      <c r="J12" s="33" t="s">
        <v>139</v>
      </c>
      <c r="K12" s="35" t="s">
        <v>167</v>
      </c>
      <c r="L12" s="77">
        <v>1659101.44</v>
      </c>
      <c r="M12" s="35">
        <v>122.14</v>
      </c>
      <c r="N12" s="35">
        <v>187.91</v>
      </c>
      <c r="O12" s="35">
        <v>50.58</v>
      </c>
      <c r="P12" s="35">
        <v>18.96</v>
      </c>
      <c r="Q12" s="35">
        <v>209.38</v>
      </c>
      <c r="R12" s="35">
        <v>9.16</v>
      </c>
      <c r="S12" s="40" t="s">
        <v>168</v>
      </c>
      <c r="T12" s="33" t="s">
        <v>73</v>
      </c>
      <c r="U12" s="33"/>
      <c r="V12" s="33"/>
      <c r="W12" s="33"/>
      <c r="X12" s="33"/>
      <c r="Y12" s="38">
        <v>45629</v>
      </c>
      <c r="Z12" s="33"/>
      <c r="AA12" s="33"/>
      <c r="AB12" s="33"/>
      <c r="AC12" s="33"/>
      <c r="AD12" s="33">
        <v>31.5839</v>
      </c>
      <c r="AE12" s="33">
        <v>-102.9633</v>
      </c>
      <c r="AF12" s="39" t="s">
        <v>141</v>
      </c>
      <c r="AG12" s="33" t="s">
        <v>169</v>
      </c>
      <c r="AH12" s="40" t="s">
        <v>170</v>
      </c>
      <c r="AI12" s="44" t="s">
        <v>171</v>
      </c>
      <c r="AJ12" s="33" t="s">
        <v>172</v>
      </c>
      <c r="AK12" s="100" t="s">
        <v>173</v>
      </c>
    </row>
    <row r="13" spans="1:37" s="4" customFormat="1" x14ac:dyDescent="0.25">
      <c r="A13" s="96" t="s">
        <v>174</v>
      </c>
      <c r="B13" s="33" t="s">
        <v>175</v>
      </c>
      <c r="C13" s="46" t="s">
        <v>176</v>
      </c>
      <c r="D13" s="46" t="s">
        <v>177</v>
      </c>
      <c r="E13" s="33"/>
      <c r="F13" s="39" t="s">
        <v>69</v>
      </c>
      <c r="G13" s="33" t="s">
        <v>70</v>
      </c>
      <c r="H13" s="47">
        <v>45839</v>
      </c>
      <c r="I13" s="48">
        <v>360.5</v>
      </c>
      <c r="J13" s="37" t="s">
        <v>71</v>
      </c>
      <c r="K13" s="35">
        <v>177263</v>
      </c>
      <c r="L13" s="77">
        <v>1607869</v>
      </c>
      <c r="M13" s="35">
        <v>90.15</v>
      </c>
      <c r="N13" s="35">
        <v>141.94999999999999</v>
      </c>
      <c r="O13" s="35">
        <v>233.31</v>
      </c>
      <c r="P13" s="35">
        <v>46.45</v>
      </c>
      <c r="Q13" s="35">
        <v>172.85</v>
      </c>
      <c r="R13" s="35">
        <v>14</v>
      </c>
      <c r="S13" s="49"/>
      <c r="T13" s="49"/>
      <c r="U13" s="33"/>
      <c r="V13" s="33"/>
      <c r="W13" s="33"/>
      <c r="X13" s="33" t="s">
        <v>73</v>
      </c>
      <c r="Y13" s="38">
        <v>45519</v>
      </c>
      <c r="Z13" s="33"/>
      <c r="AA13" s="50">
        <v>45525</v>
      </c>
      <c r="AB13" s="46"/>
      <c r="AC13" s="33">
        <f>AA13-Y13</f>
        <v>6</v>
      </c>
      <c r="AD13" s="33">
        <v>32.508656196093099</v>
      </c>
      <c r="AE13" s="33">
        <v>-99.7771164175401</v>
      </c>
      <c r="AF13" s="39" t="s">
        <v>141</v>
      </c>
      <c r="AG13" s="41" t="s">
        <v>178</v>
      </c>
      <c r="AH13" s="40" t="s">
        <v>179</v>
      </c>
      <c r="AI13" s="33" t="s">
        <v>180</v>
      </c>
      <c r="AJ13" s="33" t="s">
        <v>181</v>
      </c>
      <c r="AK13" s="100" t="s">
        <v>182</v>
      </c>
    </row>
    <row r="14" spans="1:37" s="4" customFormat="1" x14ac:dyDescent="0.25">
      <c r="A14" s="96" t="s">
        <v>183</v>
      </c>
      <c r="B14" s="33" t="s">
        <v>184</v>
      </c>
      <c r="C14" s="44" t="s">
        <v>185</v>
      </c>
      <c r="D14" s="44" t="s">
        <v>186</v>
      </c>
      <c r="E14" s="44" t="s">
        <v>187</v>
      </c>
      <c r="F14" s="34" t="s">
        <v>106</v>
      </c>
      <c r="G14" s="33" t="s">
        <v>70</v>
      </c>
      <c r="H14" s="45">
        <v>2026</v>
      </c>
      <c r="I14" s="36">
        <v>460</v>
      </c>
      <c r="J14" s="37" t="s">
        <v>71</v>
      </c>
      <c r="K14" s="45" t="s">
        <v>188</v>
      </c>
      <c r="L14" s="77">
        <v>1004643</v>
      </c>
      <c r="M14" s="35">
        <v>27.53</v>
      </c>
      <c r="N14" s="35">
        <v>291.13</v>
      </c>
      <c r="O14" s="35">
        <v>82.82</v>
      </c>
      <c r="P14" s="35">
        <v>12.76</v>
      </c>
      <c r="Q14" s="35">
        <v>566.02</v>
      </c>
      <c r="R14" s="35">
        <v>4.58</v>
      </c>
      <c r="S14" s="33" t="s">
        <v>73</v>
      </c>
      <c r="T14" s="33" t="s">
        <v>73</v>
      </c>
      <c r="U14" s="33"/>
      <c r="V14" s="33"/>
      <c r="W14" s="33"/>
      <c r="X14" s="44"/>
      <c r="Y14" s="38">
        <v>45148</v>
      </c>
      <c r="Z14" s="33"/>
      <c r="AA14" s="38">
        <v>45455</v>
      </c>
      <c r="AB14" s="38">
        <v>46003</v>
      </c>
      <c r="AC14" s="33">
        <f>AA14-Y14</f>
        <v>307</v>
      </c>
      <c r="AD14" s="33">
        <v>31.890699999999999</v>
      </c>
      <c r="AE14" s="33">
        <v>-96.113</v>
      </c>
      <c r="AF14" s="39" t="s">
        <v>141</v>
      </c>
      <c r="AG14" s="33" t="s">
        <v>189</v>
      </c>
      <c r="AH14" s="40" t="s">
        <v>190</v>
      </c>
      <c r="AI14" s="33" t="s">
        <v>111</v>
      </c>
      <c r="AJ14" s="33" t="s">
        <v>191</v>
      </c>
      <c r="AK14" s="100" t="s">
        <v>192</v>
      </c>
    </row>
    <row r="15" spans="1:37" s="4" customFormat="1" x14ac:dyDescent="0.25">
      <c r="A15" s="96" t="s">
        <v>193</v>
      </c>
      <c r="B15" s="33" t="s">
        <v>194</v>
      </c>
      <c r="C15" s="46" t="s">
        <v>195</v>
      </c>
      <c r="D15" s="46" t="s">
        <v>196</v>
      </c>
      <c r="E15" s="33" t="s">
        <v>197</v>
      </c>
      <c r="F15" s="39" t="s">
        <v>106</v>
      </c>
      <c r="G15" s="33" t="s">
        <v>70</v>
      </c>
      <c r="H15" s="47">
        <v>46874</v>
      </c>
      <c r="I15" s="48">
        <v>455</v>
      </c>
      <c r="J15" s="37" t="s">
        <v>71</v>
      </c>
      <c r="K15" s="35" t="s">
        <v>198</v>
      </c>
      <c r="L15" s="77">
        <v>861843</v>
      </c>
      <c r="M15" s="35">
        <v>66.349999999999994</v>
      </c>
      <c r="N15" s="35">
        <v>94.06</v>
      </c>
      <c r="O15" s="35">
        <v>24.52</v>
      </c>
      <c r="P15" s="35">
        <v>9.66</v>
      </c>
      <c r="Q15" s="35">
        <v>85.33</v>
      </c>
      <c r="R15" s="35"/>
      <c r="S15" s="68" t="s">
        <v>73</v>
      </c>
      <c r="T15" s="33" t="s">
        <v>73</v>
      </c>
      <c r="U15" s="33" t="s">
        <v>199</v>
      </c>
      <c r="V15" s="33" t="s">
        <v>199</v>
      </c>
      <c r="W15" s="33" t="s">
        <v>199</v>
      </c>
      <c r="X15" s="33"/>
      <c r="Y15" s="38">
        <v>44936</v>
      </c>
      <c r="Z15" s="33"/>
      <c r="AA15" s="38">
        <v>45184</v>
      </c>
      <c r="AB15" s="38">
        <v>45731</v>
      </c>
      <c r="AC15" s="33">
        <f>AA15-Y15</f>
        <v>248</v>
      </c>
      <c r="AD15" s="33">
        <v>29.822991999999999</v>
      </c>
      <c r="AE15" s="33">
        <v>-95.220646000000002</v>
      </c>
      <c r="AF15" s="39"/>
      <c r="AG15" s="33" t="s">
        <v>200</v>
      </c>
      <c r="AH15" s="40" t="s">
        <v>201</v>
      </c>
      <c r="AI15" s="33" t="s">
        <v>111</v>
      </c>
      <c r="AJ15" s="33" t="s">
        <v>202</v>
      </c>
      <c r="AK15" s="100" t="s">
        <v>203</v>
      </c>
    </row>
    <row r="16" spans="1:37" s="4" customFormat="1" x14ac:dyDescent="0.25">
      <c r="A16" s="96" t="s">
        <v>204</v>
      </c>
      <c r="B16" s="33" t="s">
        <v>205</v>
      </c>
      <c r="C16" s="44" t="s">
        <v>206</v>
      </c>
      <c r="D16" s="51" t="s">
        <v>207</v>
      </c>
      <c r="E16" s="44" t="s">
        <v>208</v>
      </c>
      <c r="F16" s="34" t="s">
        <v>106</v>
      </c>
      <c r="G16" s="33" t="s">
        <v>118</v>
      </c>
      <c r="H16" s="47">
        <v>45625</v>
      </c>
      <c r="I16" s="36">
        <v>352</v>
      </c>
      <c r="J16" s="33" t="s">
        <v>119</v>
      </c>
      <c r="K16" s="45" t="s">
        <v>209</v>
      </c>
      <c r="L16" s="77">
        <v>796645.54</v>
      </c>
      <c r="M16" s="35">
        <v>56.18</v>
      </c>
      <c r="N16" s="35">
        <v>251.49</v>
      </c>
      <c r="O16" s="35">
        <v>12.3</v>
      </c>
      <c r="P16" s="35">
        <v>4.01</v>
      </c>
      <c r="Q16" s="35">
        <v>395.33</v>
      </c>
      <c r="R16" s="35">
        <v>4.75</v>
      </c>
      <c r="S16" s="40" t="s">
        <v>210</v>
      </c>
      <c r="T16" s="33" t="s">
        <v>73</v>
      </c>
      <c r="U16" s="33"/>
      <c r="V16" s="33"/>
      <c r="W16" s="33"/>
      <c r="X16" s="44"/>
      <c r="Y16" s="38">
        <v>45316</v>
      </c>
      <c r="Z16" s="38">
        <v>45503</v>
      </c>
      <c r="AA16" s="33"/>
      <c r="AB16" s="33"/>
      <c r="AC16" s="33"/>
      <c r="AD16" s="33">
        <v>32.340381000000001</v>
      </c>
      <c r="AE16" s="33">
        <v>-97.735662000000005</v>
      </c>
      <c r="AF16" s="34" t="s">
        <v>74</v>
      </c>
      <c r="AG16" s="33" t="s">
        <v>211</v>
      </c>
      <c r="AH16" s="40" t="s">
        <v>212</v>
      </c>
      <c r="AI16" s="33" t="s">
        <v>213</v>
      </c>
      <c r="AJ16" s="33" t="s">
        <v>214</v>
      </c>
      <c r="AK16" s="100" t="s">
        <v>215</v>
      </c>
    </row>
    <row r="17" spans="1:37" s="4" customFormat="1" ht="30" x14ac:dyDescent="0.25">
      <c r="A17" s="96" t="s">
        <v>216</v>
      </c>
      <c r="B17" s="33" t="s">
        <v>217</v>
      </c>
      <c r="C17" s="44" t="s">
        <v>218</v>
      </c>
      <c r="D17" s="44" t="s">
        <v>219</v>
      </c>
      <c r="E17" s="44" t="s">
        <v>220</v>
      </c>
      <c r="F17" s="34" t="s">
        <v>106</v>
      </c>
      <c r="G17" s="33" t="s">
        <v>70</v>
      </c>
      <c r="H17" s="35" t="s">
        <v>221</v>
      </c>
      <c r="I17" s="36">
        <v>540</v>
      </c>
      <c r="J17" s="37" t="s">
        <v>71</v>
      </c>
      <c r="K17" s="35" t="s">
        <v>222</v>
      </c>
      <c r="L17" s="77">
        <v>763910.04</v>
      </c>
      <c r="M17" s="35">
        <v>52.01</v>
      </c>
      <c r="N17" s="35">
        <v>363.59</v>
      </c>
      <c r="O17" s="35">
        <v>82.29</v>
      </c>
      <c r="P17" s="35">
        <v>38.85</v>
      </c>
      <c r="Q17" s="35">
        <v>296.06</v>
      </c>
      <c r="R17" s="35"/>
      <c r="S17" s="33" t="s">
        <v>73</v>
      </c>
      <c r="T17" s="33" t="s">
        <v>73</v>
      </c>
      <c r="U17" s="33"/>
      <c r="V17" s="33"/>
      <c r="W17" s="33"/>
      <c r="X17" s="33"/>
      <c r="Y17" s="38">
        <v>45441</v>
      </c>
      <c r="Z17" s="38"/>
      <c r="AA17" s="38">
        <v>45653</v>
      </c>
      <c r="AB17" s="38">
        <v>46200</v>
      </c>
      <c r="AC17" s="33">
        <f>AA17-Y17</f>
        <v>212</v>
      </c>
      <c r="AD17" s="33">
        <v>33.100999999999999</v>
      </c>
      <c r="AE17" s="33">
        <v>-97.957400000000007</v>
      </c>
      <c r="AF17" s="39" t="s">
        <v>141</v>
      </c>
      <c r="AG17" s="33" t="s">
        <v>153</v>
      </c>
      <c r="AH17" s="40" t="s">
        <v>223</v>
      </c>
      <c r="AI17" s="33" t="s">
        <v>132</v>
      </c>
      <c r="AJ17" s="33" t="s">
        <v>224</v>
      </c>
      <c r="AK17" s="100" t="s">
        <v>225</v>
      </c>
    </row>
    <row r="18" spans="1:37" s="4" customFormat="1" ht="30" x14ac:dyDescent="0.25">
      <c r="A18" s="96" t="s">
        <v>226</v>
      </c>
      <c r="B18" s="33" t="s">
        <v>227</v>
      </c>
      <c r="C18" s="46" t="s">
        <v>228</v>
      </c>
      <c r="D18" s="33" t="s">
        <v>229</v>
      </c>
      <c r="E18" s="46" t="s">
        <v>230</v>
      </c>
      <c r="F18" s="39" t="s">
        <v>106</v>
      </c>
      <c r="G18" s="33" t="s">
        <v>118</v>
      </c>
      <c r="H18" s="47">
        <v>46446</v>
      </c>
      <c r="I18" s="48">
        <v>210</v>
      </c>
      <c r="J18" s="33" t="s">
        <v>139</v>
      </c>
      <c r="K18" s="35" t="s">
        <v>231</v>
      </c>
      <c r="L18" s="77">
        <v>220226</v>
      </c>
      <c r="M18" s="35">
        <v>7.39</v>
      </c>
      <c r="N18" s="35">
        <v>58.89</v>
      </c>
      <c r="O18" s="35">
        <v>15.79</v>
      </c>
      <c r="P18" s="35">
        <v>5.05</v>
      </c>
      <c r="Q18" s="35">
        <v>96.01</v>
      </c>
      <c r="R18" s="35">
        <v>1.87</v>
      </c>
      <c r="S18" s="49"/>
      <c r="T18" s="49"/>
      <c r="U18" s="33"/>
      <c r="V18" s="33"/>
      <c r="W18" s="33"/>
      <c r="X18" s="33"/>
      <c r="Y18" s="38">
        <v>45485</v>
      </c>
      <c r="Z18" s="33"/>
      <c r="AA18" s="33"/>
      <c r="AB18" s="33"/>
      <c r="AC18" s="33"/>
      <c r="AD18" s="33">
        <v>33.865499999999997</v>
      </c>
      <c r="AE18" s="33">
        <v>-101.8436</v>
      </c>
      <c r="AF18" s="39" t="s">
        <v>141</v>
      </c>
      <c r="AG18" s="33" t="s">
        <v>232</v>
      </c>
      <c r="AH18" s="40" t="s">
        <v>233</v>
      </c>
      <c r="AI18" s="44" t="s">
        <v>234</v>
      </c>
      <c r="AJ18" s="33" t="s">
        <v>235</v>
      </c>
      <c r="AK18" s="100" t="s">
        <v>236</v>
      </c>
    </row>
    <row r="19" spans="1:37" s="4" customFormat="1" x14ac:dyDescent="0.25">
      <c r="A19" s="96" t="s">
        <v>237</v>
      </c>
      <c r="B19" s="33" t="s">
        <v>237</v>
      </c>
      <c r="C19" s="33" t="s">
        <v>238</v>
      </c>
      <c r="D19" s="33" t="s">
        <v>239</v>
      </c>
      <c r="E19" s="33"/>
      <c r="F19" s="34" t="s">
        <v>69</v>
      </c>
      <c r="G19" s="33" t="s">
        <v>70</v>
      </c>
      <c r="H19" s="35" t="s">
        <v>240</v>
      </c>
      <c r="I19" s="36">
        <v>900</v>
      </c>
      <c r="J19" s="37" t="s">
        <v>71</v>
      </c>
      <c r="K19" s="35">
        <v>178642</v>
      </c>
      <c r="L19" s="77"/>
      <c r="M19" s="35">
        <v>51.4</v>
      </c>
      <c r="N19" s="35">
        <v>212.56</v>
      </c>
      <c r="O19" s="35">
        <v>52.1</v>
      </c>
      <c r="P19" s="35">
        <v>22.54</v>
      </c>
      <c r="Q19" s="35">
        <v>248.04</v>
      </c>
      <c r="R19" s="35">
        <v>11.56</v>
      </c>
      <c r="S19" s="33"/>
      <c r="T19" s="33" t="s">
        <v>73</v>
      </c>
      <c r="U19" s="33"/>
      <c r="V19" s="33"/>
      <c r="W19" s="33"/>
      <c r="X19" s="33" t="s">
        <v>73</v>
      </c>
      <c r="Y19" s="38">
        <v>45645</v>
      </c>
      <c r="Z19" s="33"/>
      <c r="AA19" s="38">
        <v>45646</v>
      </c>
      <c r="AB19" s="33"/>
      <c r="AC19" s="33">
        <f t="shared" ref="AC19:AC51" si="0">AA19-Y19</f>
        <v>1</v>
      </c>
      <c r="AD19" s="33">
        <v>29.3745253546947</v>
      </c>
      <c r="AE19" s="33">
        <v>-96.093982683996401</v>
      </c>
      <c r="AF19" s="39" t="s">
        <v>141</v>
      </c>
      <c r="AG19" s="33" t="s">
        <v>75</v>
      </c>
      <c r="AH19" s="40" t="s">
        <v>241</v>
      </c>
      <c r="AI19" s="33" t="s">
        <v>242</v>
      </c>
      <c r="AJ19" s="33" t="s">
        <v>243</v>
      </c>
      <c r="AK19" s="100" t="s">
        <v>244</v>
      </c>
    </row>
    <row r="20" spans="1:37" s="4" customFormat="1" x14ac:dyDescent="0.25">
      <c r="A20" s="96" t="s">
        <v>245</v>
      </c>
      <c r="B20" s="33" t="s">
        <v>246</v>
      </c>
      <c r="C20" s="33" t="s">
        <v>247</v>
      </c>
      <c r="D20" s="33" t="s">
        <v>248</v>
      </c>
      <c r="E20" s="33" t="s">
        <v>249</v>
      </c>
      <c r="F20" s="34" t="s">
        <v>69</v>
      </c>
      <c r="G20" s="33" t="s">
        <v>70</v>
      </c>
      <c r="H20" s="42">
        <v>46023</v>
      </c>
      <c r="I20" s="36">
        <v>478</v>
      </c>
      <c r="J20" s="33" t="s">
        <v>71</v>
      </c>
      <c r="K20" s="35">
        <v>179308</v>
      </c>
      <c r="L20" s="77"/>
      <c r="M20" s="35">
        <v>56.75</v>
      </c>
      <c r="N20" s="35">
        <v>80.94</v>
      </c>
      <c r="O20" s="35">
        <v>36.32</v>
      </c>
      <c r="P20" s="35"/>
      <c r="Q20" s="35">
        <v>13.68</v>
      </c>
      <c r="R20" s="35"/>
      <c r="S20" s="33"/>
      <c r="T20" s="33" t="s">
        <v>73</v>
      </c>
      <c r="U20" s="33"/>
      <c r="V20" s="33"/>
      <c r="W20" s="33"/>
      <c r="X20" s="33" t="s">
        <v>73</v>
      </c>
      <c r="Y20" s="38">
        <v>45719</v>
      </c>
      <c r="Z20" s="33"/>
      <c r="AA20" s="38">
        <v>45721</v>
      </c>
      <c r="AB20" s="33"/>
      <c r="AC20" s="33">
        <f t="shared" si="0"/>
        <v>2</v>
      </c>
      <c r="AD20" s="33">
        <v>31.393556218675901</v>
      </c>
      <c r="AE20" s="33">
        <v>-103.619283537652</v>
      </c>
      <c r="AF20" s="34" t="s">
        <v>74</v>
      </c>
      <c r="AG20" s="33" t="s">
        <v>75</v>
      </c>
      <c r="AH20" s="40" t="s">
        <v>250</v>
      </c>
      <c r="AI20" s="33" t="s">
        <v>251</v>
      </c>
      <c r="AJ20" s="43" t="s">
        <v>252</v>
      </c>
      <c r="AK20" s="100" t="s">
        <v>253</v>
      </c>
    </row>
    <row r="21" spans="1:37" s="4" customFormat="1" ht="30" x14ac:dyDescent="0.25">
      <c r="A21" s="96" t="s">
        <v>254</v>
      </c>
      <c r="B21" s="33" t="s">
        <v>255</v>
      </c>
      <c r="C21" s="44" t="s">
        <v>256</v>
      </c>
      <c r="D21" s="44" t="s">
        <v>257</v>
      </c>
      <c r="E21" s="44"/>
      <c r="F21" s="34" t="s">
        <v>69</v>
      </c>
      <c r="G21" s="33" t="s">
        <v>70</v>
      </c>
      <c r="H21" s="35" t="s">
        <v>240</v>
      </c>
      <c r="I21" s="36">
        <v>900</v>
      </c>
      <c r="J21" s="37" t="s">
        <v>71</v>
      </c>
      <c r="K21" s="45">
        <v>178571</v>
      </c>
      <c r="L21" s="77"/>
      <c r="M21" s="35">
        <v>51.4</v>
      </c>
      <c r="N21" s="35">
        <v>212.56</v>
      </c>
      <c r="O21" s="35">
        <v>52.1</v>
      </c>
      <c r="P21" s="35">
        <v>22.54</v>
      </c>
      <c r="Q21" s="35">
        <v>248.04</v>
      </c>
      <c r="R21" s="35">
        <v>11.56</v>
      </c>
      <c r="S21" s="40" t="s">
        <v>258</v>
      </c>
      <c r="T21" s="33" t="s">
        <v>73</v>
      </c>
      <c r="U21" s="33"/>
      <c r="V21" s="33"/>
      <c r="W21" s="33"/>
      <c r="X21" s="33" t="s">
        <v>73</v>
      </c>
      <c r="Y21" s="38">
        <v>45638</v>
      </c>
      <c r="Z21" s="33"/>
      <c r="AA21" s="38">
        <v>45643</v>
      </c>
      <c r="AB21" s="33"/>
      <c r="AC21" s="33">
        <f t="shared" si="0"/>
        <v>5</v>
      </c>
      <c r="AD21" s="33">
        <v>29.724911999078401</v>
      </c>
      <c r="AE21" s="33">
        <v>-96.139235626983506</v>
      </c>
      <c r="AF21" s="39" t="s">
        <v>141</v>
      </c>
      <c r="AG21" s="33" t="s">
        <v>259</v>
      </c>
      <c r="AH21" s="40" t="s">
        <v>260</v>
      </c>
      <c r="AI21" s="33" t="s">
        <v>242</v>
      </c>
      <c r="AJ21" s="33" t="s">
        <v>261</v>
      </c>
      <c r="AK21" s="100" t="s">
        <v>262</v>
      </c>
    </row>
    <row r="22" spans="1:37" s="4" customFormat="1" x14ac:dyDescent="0.25">
      <c r="A22" s="96" t="s">
        <v>263</v>
      </c>
      <c r="B22" s="33" t="s">
        <v>264</v>
      </c>
      <c r="C22" s="33" t="s">
        <v>265</v>
      </c>
      <c r="D22" s="46" t="s">
        <v>266</v>
      </c>
      <c r="E22" s="33"/>
      <c r="F22" s="34" t="s">
        <v>69</v>
      </c>
      <c r="G22" s="33" t="s">
        <v>70</v>
      </c>
      <c r="H22" s="47">
        <v>46142</v>
      </c>
      <c r="I22" s="36">
        <v>305</v>
      </c>
      <c r="J22" s="37" t="s">
        <v>71</v>
      </c>
      <c r="K22" s="35">
        <v>176384</v>
      </c>
      <c r="L22" s="77"/>
      <c r="M22" s="35">
        <f>16.11+0.13+0.13+0.13+0.03+0.01+0.02+0.12</f>
        <v>16.68</v>
      </c>
      <c r="N22" s="35">
        <f>0.04+0.1+0.97+23.59</f>
        <v>24.7</v>
      </c>
      <c r="O22" s="35">
        <f>19.27+0.13+0.13+0.13+0.38+0.03+0.97+0.1+0.03+0.003</f>
        <v>21.172999999999998</v>
      </c>
      <c r="P22" s="35">
        <v>5.41</v>
      </c>
      <c r="Q22" s="35">
        <f>140.04+0.53+0.09+0.15</f>
        <v>140.81</v>
      </c>
      <c r="R22" s="35"/>
      <c r="S22" s="40" t="s">
        <v>73</v>
      </c>
      <c r="T22" s="33" t="s">
        <v>73</v>
      </c>
      <c r="U22" s="33" t="s">
        <v>199</v>
      </c>
      <c r="V22" s="33"/>
      <c r="W22" s="33" t="s">
        <v>199</v>
      </c>
      <c r="X22" s="33" t="s">
        <v>73</v>
      </c>
      <c r="Y22" s="38">
        <v>45429</v>
      </c>
      <c r="Z22" s="33"/>
      <c r="AA22" s="38">
        <v>45434</v>
      </c>
      <c r="AB22" s="33"/>
      <c r="AC22" s="33">
        <f t="shared" si="0"/>
        <v>5</v>
      </c>
      <c r="AD22" s="33">
        <v>29.057696</v>
      </c>
      <c r="AE22" s="33">
        <v>-95.721977999999993</v>
      </c>
      <c r="AF22" s="39" t="s">
        <v>141</v>
      </c>
      <c r="AG22" s="33" t="s">
        <v>267</v>
      </c>
      <c r="AH22" s="40" t="s">
        <v>268</v>
      </c>
      <c r="AI22" s="33" t="s">
        <v>251</v>
      </c>
      <c r="AJ22" s="33" t="s">
        <v>269</v>
      </c>
      <c r="AK22" s="100" t="s">
        <v>270</v>
      </c>
    </row>
    <row r="23" spans="1:37" s="4" customFormat="1" x14ac:dyDescent="0.25">
      <c r="A23" s="96" t="s">
        <v>271</v>
      </c>
      <c r="B23" s="33" t="s">
        <v>245</v>
      </c>
      <c r="C23" s="46" t="s">
        <v>272</v>
      </c>
      <c r="D23" s="46" t="s">
        <v>273</v>
      </c>
      <c r="E23" s="33"/>
      <c r="F23" s="39" t="s">
        <v>69</v>
      </c>
      <c r="G23" s="33" t="s">
        <v>70</v>
      </c>
      <c r="H23" s="47">
        <v>46112</v>
      </c>
      <c r="I23" s="48">
        <v>107</v>
      </c>
      <c r="J23" s="37" t="s">
        <v>71</v>
      </c>
      <c r="K23" s="35">
        <v>176519</v>
      </c>
      <c r="L23" s="77"/>
      <c r="M23" s="35">
        <v>16.079999999999998</v>
      </c>
      <c r="N23" s="35">
        <v>45.6</v>
      </c>
      <c r="O23" s="35">
        <v>59.04</v>
      </c>
      <c r="P23" s="35">
        <v>0.96</v>
      </c>
      <c r="Q23" s="35">
        <v>91.2</v>
      </c>
      <c r="R23" s="35"/>
      <c r="S23" s="49"/>
      <c r="T23" s="33" t="s">
        <v>73</v>
      </c>
      <c r="U23" s="33"/>
      <c r="V23" s="33"/>
      <c r="W23" s="33"/>
      <c r="X23" s="33" t="s">
        <v>73</v>
      </c>
      <c r="Y23" s="42">
        <v>45443</v>
      </c>
      <c r="Z23" s="35"/>
      <c r="AA23" s="42">
        <v>45449</v>
      </c>
      <c r="AB23" s="35"/>
      <c r="AC23" s="33">
        <f t="shared" si="0"/>
        <v>6</v>
      </c>
      <c r="AD23" s="33">
        <v>30.611522471870401</v>
      </c>
      <c r="AE23" s="33">
        <v>-102.57979838834</v>
      </c>
      <c r="AF23" s="39"/>
      <c r="AG23" s="33" t="s">
        <v>200</v>
      </c>
      <c r="AH23" s="40" t="s">
        <v>274</v>
      </c>
      <c r="AI23" s="33" t="s">
        <v>251</v>
      </c>
      <c r="AJ23" s="33" t="s">
        <v>275</v>
      </c>
      <c r="AK23" s="100" t="s">
        <v>276</v>
      </c>
    </row>
    <row r="24" spans="1:37" s="4" customFormat="1" x14ac:dyDescent="0.25">
      <c r="A24" s="96" t="s">
        <v>277</v>
      </c>
      <c r="B24" s="33" t="s">
        <v>255</v>
      </c>
      <c r="C24" s="33" t="s">
        <v>278</v>
      </c>
      <c r="D24" s="46" t="s">
        <v>279</v>
      </c>
      <c r="E24" s="33"/>
      <c r="F24" s="34" t="s">
        <v>69</v>
      </c>
      <c r="G24" s="33" t="s">
        <v>70</v>
      </c>
      <c r="H24" s="47" t="s">
        <v>280</v>
      </c>
      <c r="I24" s="36">
        <v>260</v>
      </c>
      <c r="J24" s="37" t="s">
        <v>71</v>
      </c>
      <c r="K24" s="35">
        <v>176911</v>
      </c>
      <c r="L24" s="77"/>
      <c r="M24" s="35">
        <f>26.33+0.13+0.13+0.13+0.03+0.01+0.03+0.12</f>
        <v>26.91</v>
      </c>
      <c r="N24" s="35">
        <f>0.06+0.1+0.97+57.79</f>
        <v>58.92</v>
      </c>
      <c r="O24" s="35">
        <f>48.42+0.13+0.13+0.13+0.38+0.03+0.97+0.01+0.04</f>
        <v>50.240000000000009</v>
      </c>
      <c r="P24" s="35">
        <v>8.84</v>
      </c>
      <c r="Q24" s="35">
        <f>248.08+0.53+0.09+0.2</f>
        <v>248.9</v>
      </c>
      <c r="R24" s="35"/>
      <c r="S24" s="40" t="s">
        <v>73</v>
      </c>
      <c r="T24" s="33" t="s">
        <v>73</v>
      </c>
      <c r="U24" s="33"/>
      <c r="V24" s="33"/>
      <c r="W24" s="33"/>
      <c r="X24" s="33" t="s">
        <v>73</v>
      </c>
      <c r="Y24" s="42">
        <v>45489</v>
      </c>
      <c r="Z24" s="35"/>
      <c r="AA24" s="42">
        <v>45495</v>
      </c>
      <c r="AB24" s="35"/>
      <c r="AC24" s="33">
        <f t="shared" si="0"/>
        <v>6</v>
      </c>
      <c r="AD24" s="33">
        <v>29.922343000000001</v>
      </c>
      <c r="AE24" s="33">
        <v>-96.405700999999993</v>
      </c>
      <c r="AF24" s="34" t="s">
        <v>141</v>
      </c>
      <c r="AG24" s="33" t="s">
        <v>267</v>
      </c>
      <c r="AH24" s="40" t="s">
        <v>281</v>
      </c>
      <c r="AI24" s="33" t="s">
        <v>251</v>
      </c>
      <c r="AJ24" s="33" t="s">
        <v>282</v>
      </c>
      <c r="AK24" s="100" t="s">
        <v>283</v>
      </c>
    </row>
    <row r="25" spans="1:37" s="4" customFormat="1" x14ac:dyDescent="0.25">
      <c r="A25" s="96" t="s">
        <v>284</v>
      </c>
      <c r="B25" s="33" t="s">
        <v>285</v>
      </c>
      <c r="C25" s="33" t="s">
        <v>286</v>
      </c>
      <c r="D25" s="33" t="s">
        <v>287</v>
      </c>
      <c r="E25" s="51"/>
      <c r="F25" s="52" t="s">
        <v>69</v>
      </c>
      <c r="G25" s="33" t="s">
        <v>70</v>
      </c>
      <c r="H25" s="53">
        <v>46174</v>
      </c>
      <c r="I25" s="54">
        <v>446</v>
      </c>
      <c r="J25" s="37" t="s">
        <v>71</v>
      </c>
      <c r="K25" s="35">
        <v>178505</v>
      </c>
      <c r="L25" s="77"/>
      <c r="M25" s="35">
        <v>77.59</v>
      </c>
      <c r="N25" s="35">
        <v>89.46</v>
      </c>
      <c r="O25" s="35">
        <v>56.64</v>
      </c>
      <c r="P25" s="35">
        <v>31.94</v>
      </c>
      <c r="Q25" s="35">
        <v>68.44</v>
      </c>
      <c r="R25" s="35">
        <v>8.1</v>
      </c>
      <c r="S25" s="51"/>
      <c r="T25" s="51"/>
      <c r="U25" s="33"/>
      <c r="V25" s="33"/>
      <c r="W25" s="33"/>
      <c r="X25" s="34" t="s">
        <v>73</v>
      </c>
      <c r="Y25" s="38">
        <v>45685</v>
      </c>
      <c r="Z25" s="51"/>
      <c r="AA25" s="55">
        <v>45692</v>
      </c>
      <c r="AB25" s="51"/>
      <c r="AC25" s="33">
        <f t="shared" si="0"/>
        <v>7</v>
      </c>
      <c r="AD25" s="51">
        <v>30.665970999999999</v>
      </c>
      <c r="AE25" s="33">
        <v>-97.510582999999997</v>
      </c>
      <c r="AF25" s="34" t="s">
        <v>74</v>
      </c>
      <c r="AG25" s="51" t="s">
        <v>142</v>
      </c>
      <c r="AH25" s="40" t="s">
        <v>288</v>
      </c>
      <c r="AI25" s="33" t="s">
        <v>242</v>
      </c>
      <c r="AJ25" s="51" t="s">
        <v>289</v>
      </c>
      <c r="AK25" s="100" t="s">
        <v>290</v>
      </c>
    </row>
    <row r="26" spans="1:37" s="4" customFormat="1" x14ac:dyDescent="0.25">
      <c r="A26" s="96" t="s">
        <v>291</v>
      </c>
      <c r="B26" s="33" t="s">
        <v>292</v>
      </c>
      <c r="C26" s="33" t="s">
        <v>293</v>
      </c>
      <c r="D26" s="33" t="s">
        <v>294</v>
      </c>
      <c r="E26" s="33"/>
      <c r="F26" s="34" t="s">
        <v>69</v>
      </c>
      <c r="G26" s="33" t="s">
        <v>70</v>
      </c>
      <c r="H26" s="35" t="s">
        <v>295</v>
      </c>
      <c r="I26" s="36">
        <v>160</v>
      </c>
      <c r="J26" s="37" t="s">
        <v>71</v>
      </c>
      <c r="K26" s="35">
        <v>176957</v>
      </c>
      <c r="L26" s="77"/>
      <c r="M26" s="35">
        <f>18.31*2</f>
        <v>36.619999999999997</v>
      </c>
      <c r="N26" s="35">
        <f>26.34*2</f>
        <v>52.68</v>
      </c>
      <c r="O26" s="35">
        <f>(37.73*2)+0.05</f>
        <v>75.509999999999991</v>
      </c>
      <c r="P26" s="35">
        <f>3.74*2</f>
        <v>7.48</v>
      </c>
      <c r="Q26" s="35">
        <f>25.52*2</f>
        <v>51.04</v>
      </c>
      <c r="R26" s="35"/>
      <c r="S26" s="33"/>
      <c r="T26" s="33" t="s">
        <v>73</v>
      </c>
      <c r="U26" s="33"/>
      <c r="V26" s="33" t="s">
        <v>199</v>
      </c>
      <c r="W26" s="33" t="s">
        <v>199</v>
      </c>
      <c r="X26" s="33" t="s">
        <v>73</v>
      </c>
      <c r="Y26" s="38">
        <v>45496</v>
      </c>
      <c r="Z26" s="33"/>
      <c r="AA26" s="38">
        <v>45504</v>
      </c>
      <c r="AB26" s="33"/>
      <c r="AC26" s="33">
        <f t="shared" si="0"/>
        <v>8</v>
      </c>
      <c r="AD26" s="33">
        <v>25.961167</v>
      </c>
      <c r="AE26" s="33">
        <v>-97.358574000000004</v>
      </c>
      <c r="AF26" s="34" t="s">
        <v>74</v>
      </c>
      <c r="AG26" s="33" t="s">
        <v>75</v>
      </c>
      <c r="AH26" s="40" t="s">
        <v>296</v>
      </c>
      <c r="AI26" s="33" t="s">
        <v>251</v>
      </c>
      <c r="AJ26" s="33" t="s">
        <v>297</v>
      </c>
      <c r="AK26" s="100" t="s">
        <v>298</v>
      </c>
    </row>
    <row r="27" spans="1:37" s="4" customFormat="1" x14ac:dyDescent="0.25">
      <c r="A27" s="96" t="s">
        <v>299</v>
      </c>
      <c r="B27" s="33" t="s">
        <v>300</v>
      </c>
      <c r="C27" s="44" t="s">
        <v>301</v>
      </c>
      <c r="D27" s="44" t="s">
        <v>302</v>
      </c>
      <c r="E27" s="44"/>
      <c r="F27" s="34" t="s">
        <v>69</v>
      </c>
      <c r="G27" s="33" t="s">
        <v>70</v>
      </c>
      <c r="H27" s="47">
        <v>46174</v>
      </c>
      <c r="I27" s="36">
        <v>600</v>
      </c>
      <c r="J27" s="37" t="s">
        <v>71</v>
      </c>
      <c r="K27" s="45">
        <v>173691</v>
      </c>
      <c r="L27" s="77"/>
      <c r="M27" s="35">
        <f>243.09+(0.13*12)+(0.13*12)+(0.13*12)+1.42</f>
        <v>249.19</v>
      </c>
      <c r="N27" s="35">
        <v>206.91</v>
      </c>
      <c r="O27" s="35">
        <f>140.3+(0.13*12)+(0.13*12)+(0.13*12)+4.58+0.03</f>
        <v>149.59000000000003</v>
      </c>
      <c r="P27" s="35">
        <v>55.49</v>
      </c>
      <c r="Q27" s="35">
        <v>146.88999999999999</v>
      </c>
      <c r="R27" s="35"/>
      <c r="S27" s="40" t="s">
        <v>210</v>
      </c>
      <c r="T27" s="33" t="s">
        <v>73</v>
      </c>
      <c r="U27" s="33"/>
      <c r="V27" s="33"/>
      <c r="W27" s="33"/>
      <c r="X27" s="44" t="s">
        <v>73</v>
      </c>
      <c r="Y27" s="38">
        <v>45159</v>
      </c>
      <c r="Z27" s="33"/>
      <c r="AA27" s="38">
        <v>45167</v>
      </c>
      <c r="AB27" s="38"/>
      <c r="AC27" s="33">
        <f t="shared" si="0"/>
        <v>8</v>
      </c>
      <c r="AD27" s="33">
        <v>31.413889000000001</v>
      </c>
      <c r="AE27" s="33">
        <v>-94.660556</v>
      </c>
      <c r="AF27" s="39" t="s">
        <v>141</v>
      </c>
      <c r="AG27" s="33" t="s">
        <v>153</v>
      </c>
      <c r="AH27" s="40" t="s">
        <v>303</v>
      </c>
      <c r="AI27" s="33" t="s">
        <v>251</v>
      </c>
      <c r="AJ27" s="33" t="s">
        <v>304</v>
      </c>
      <c r="AK27" s="100" t="s">
        <v>305</v>
      </c>
    </row>
    <row r="28" spans="1:37" s="4" customFormat="1" x14ac:dyDescent="0.25">
      <c r="A28" s="96" t="s">
        <v>306</v>
      </c>
      <c r="B28" s="33" t="s">
        <v>307</v>
      </c>
      <c r="C28" s="44" t="s">
        <v>308</v>
      </c>
      <c r="D28" s="44" t="s">
        <v>309</v>
      </c>
      <c r="E28" s="33"/>
      <c r="F28" s="56" t="s">
        <v>69</v>
      </c>
      <c r="G28" s="33" t="s">
        <v>70</v>
      </c>
      <c r="H28" s="35"/>
      <c r="I28" s="36">
        <v>930</v>
      </c>
      <c r="J28" s="37" t="s">
        <v>71</v>
      </c>
      <c r="K28" s="35">
        <v>176695</v>
      </c>
      <c r="L28" s="77"/>
      <c r="M28" s="35">
        <f>19.81*3</f>
        <v>59.429999999999993</v>
      </c>
      <c r="N28" s="35">
        <f>30.79*3</f>
        <v>92.37</v>
      </c>
      <c r="O28" s="35">
        <f>6.3*2</f>
        <v>12.6</v>
      </c>
      <c r="P28" s="35">
        <f>0.84*2</f>
        <v>1.68</v>
      </c>
      <c r="Q28" s="35">
        <f>45.03*3</f>
        <v>135.09</v>
      </c>
      <c r="R28" s="35">
        <f>1.61*3</f>
        <v>4.83</v>
      </c>
      <c r="S28" s="40" t="s">
        <v>210</v>
      </c>
      <c r="T28" s="33" t="s">
        <v>73</v>
      </c>
      <c r="U28" s="33"/>
      <c r="V28" s="33"/>
      <c r="W28" s="33"/>
      <c r="X28" s="33" t="s">
        <v>73</v>
      </c>
      <c r="Y28" s="38">
        <v>45496</v>
      </c>
      <c r="Z28" s="33"/>
      <c r="AA28" s="38">
        <v>45504</v>
      </c>
      <c r="AB28" s="38"/>
      <c r="AC28" s="33">
        <f t="shared" si="0"/>
        <v>8</v>
      </c>
      <c r="AD28" s="33">
        <v>27.889700000000001</v>
      </c>
      <c r="AE28" s="33">
        <v>-97.856499999999997</v>
      </c>
      <c r="AF28" s="39" t="s">
        <v>141</v>
      </c>
      <c r="AG28" s="33" t="s">
        <v>259</v>
      </c>
      <c r="AH28" s="40" t="s">
        <v>310</v>
      </c>
      <c r="AI28" s="33" t="s">
        <v>251</v>
      </c>
      <c r="AJ28" s="33" t="s">
        <v>311</v>
      </c>
      <c r="AK28" s="100" t="s">
        <v>312</v>
      </c>
    </row>
    <row r="29" spans="1:37" s="4" customFormat="1" x14ac:dyDescent="0.25">
      <c r="A29" s="96" t="s">
        <v>254</v>
      </c>
      <c r="B29" s="33" t="s">
        <v>255</v>
      </c>
      <c r="C29" s="46" t="s">
        <v>313</v>
      </c>
      <c r="D29" s="46" t="s">
        <v>314</v>
      </c>
      <c r="E29" s="33"/>
      <c r="F29" s="57" t="s">
        <v>69</v>
      </c>
      <c r="G29" s="33" t="s">
        <v>70</v>
      </c>
      <c r="H29" s="38">
        <v>46387</v>
      </c>
      <c r="I29" s="48">
        <v>331</v>
      </c>
      <c r="J29" s="37" t="s">
        <v>71</v>
      </c>
      <c r="K29" s="35">
        <v>176331</v>
      </c>
      <c r="L29" s="77"/>
      <c r="M29" s="35">
        <v>182.54</v>
      </c>
      <c r="N29" s="35">
        <v>115.92</v>
      </c>
      <c r="O29" s="35">
        <f>96.11+7.32</f>
        <v>103.43</v>
      </c>
      <c r="P29" s="35">
        <v>111.42</v>
      </c>
      <c r="Q29" s="35">
        <v>219.05</v>
      </c>
      <c r="R29" s="35">
        <v>32.04</v>
      </c>
      <c r="S29" s="58"/>
      <c r="T29" s="33" t="s">
        <v>73</v>
      </c>
      <c r="U29" s="33"/>
      <c r="V29" s="33"/>
      <c r="W29" s="33"/>
      <c r="X29" s="33" t="s">
        <v>73</v>
      </c>
      <c r="Y29" s="38">
        <v>45425</v>
      </c>
      <c r="Z29" s="33"/>
      <c r="AA29" s="38">
        <v>45436</v>
      </c>
      <c r="AB29" s="33"/>
      <c r="AC29" s="33">
        <f t="shared" si="0"/>
        <v>11</v>
      </c>
      <c r="AD29" s="33">
        <v>29.742058</v>
      </c>
      <c r="AE29" s="33">
        <v>-96.158364000000006</v>
      </c>
      <c r="AF29" s="34" t="s">
        <v>315</v>
      </c>
      <c r="AG29" s="33" t="s">
        <v>200</v>
      </c>
      <c r="AH29" s="40" t="s">
        <v>316</v>
      </c>
      <c r="AI29" s="33" t="s">
        <v>242</v>
      </c>
      <c r="AJ29" s="33" t="s">
        <v>317</v>
      </c>
      <c r="AK29" s="100" t="s">
        <v>318</v>
      </c>
    </row>
    <row r="30" spans="1:37" s="4" customFormat="1" x14ac:dyDescent="0.25">
      <c r="A30" s="97" t="s">
        <v>147</v>
      </c>
      <c r="B30" s="51" t="s">
        <v>148</v>
      </c>
      <c r="C30" s="33" t="s">
        <v>286</v>
      </c>
      <c r="D30" s="51" t="s">
        <v>319</v>
      </c>
      <c r="E30" s="51"/>
      <c r="F30" s="52" t="s">
        <v>69</v>
      </c>
      <c r="G30" s="33" t="s">
        <v>70</v>
      </c>
      <c r="H30" s="53">
        <v>45658</v>
      </c>
      <c r="I30" s="54">
        <v>446</v>
      </c>
      <c r="J30" s="37" t="s">
        <v>71</v>
      </c>
      <c r="K30" s="59">
        <v>178505</v>
      </c>
      <c r="L30" s="77"/>
      <c r="M30" s="35">
        <v>62.26</v>
      </c>
      <c r="N30" s="35">
        <v>92.44</v>
      </c>
      <c r="O30" s="35">
        <v>58.06</v>
      </c>
      <c r="P30" s="35">
        <v>23.23</v>
      </c>
      <c r="Q30" s="35">
        <v>70.25</v>
      </c>
      <c r="R30" s="35">
        <v>8.4</v>
      </c>
      <c r="S30" s="51"/>
      <c r="T30" s="51"/>
      <c r="U30" s="51"/>
      <c r="V30" s="51"/>
      <c r="W30" s="51"/>
      <c r="X30" s="51" t="s">
        <v>73</v>
      </c>
      <c r="Y30" s="55">
        <v>45635</v>
      </c>
      <c r="Z30" s="51"/>
      <c r="AA30" s="55">
        <v>45646</v>
      </c>
      <c r="AB30" s="51"/>
      <c r="AC30" s="33">
        <f t="shared" si="0"/>
        <v>11</v>
      </c>
      <c r="AD30" s="51">
        <v>30.116</v>
      </c>
      <c r="AE30" s="51">
        <v>-97.555999999999997</v>
      </c>
      <c r="AF30" s="34" t="s">
        <v>74</v>
      </c>
      <c r="AG30" s="51" t="s">
        <v>142</v>
      </c>
      <c r="AH30" s="40" t="s">
        <v>320</v>
      </c>
      <c r="AI30" s="33" t="s">
        <v>242</v>
      </c>
      <c r="AJ30" s="51" t="s">
        <v>321</v>
      </c>
      <c r="AK30" s="100" t="s">
        <v>322</v>
      </c>
    </row>
    <row r="31" spans="1:37" s="4" customFormat="1" ht="30" x14ac:dyDescent="0.25">
      <c r="A31" s="96" t="s">
        <v>323</v>
      </c>
      <c r="B31" s="33" t="s">
        <v>324</v>
      </c>
      <c r="C31" s="44" t="s">
        <v>325</v>
      </c>
      <c r="D31" s="46" t="s">
        <v>326</v>
      </c>
      <c r="E31" s="51"/>
      <c r="F31" s="34" t="s">
        <v>69</v>
      </c>
      <c r="G31" s="33" t="s">
        <v>70</v>
      </c>
      <c r="H31" s="47">
        <v>46539</v>
      </c>
      <c r="I31" s="36">
        <v>122</v>
      </c>
      <c r="J31" s="37" t="s">
        <v>71</v>
      </c>
      <c r="K31" s="45">
        <v>176892</v>
      </c>
      <c r="L31" s="77"/>
      <c r="M31" s="35">
        <f>19.99*6</f>
        <v>119.94</v>
      </c>
      <c r="N31" s="35">
        <f>12.69*6</f>
        <v>76.14</v>
      </c>
      <c r="O31" s="35">
        <f>(10.52*6)+6.06</f>
        <v>69.179999999999993</v>
      </c>
      <c r="P31" s="35">
        <f>12.2*6</f>
        <v>73.199999999999989</v>
      </c>
      <c r="Q31" s="35">
        <f>23.99*6</f>
        <v>143.94</v>
      </c>
      <c r="R31" s="35">
        <f>3.51*6</f>
        <v>21.06</v>
      </c>
      <c r="S31" s="33" t="s">
        <v>73</v>
      </c>
      <c r="T31" s="33" t="s">
        <v>73</v>
      </c>
      <c r="U31" s="33"/>
      <c r="V31" s="33"/>
      <c r="W31" s="33"/>
      <c r="X31" s="44" t="s">
        <v>73</v>
      </c>
      <c r="Y31" s="38">
        <v>45485</v>
      </c>
      <c r="Z31" s="33"/>
      <c r="AA31" s="60">
        <v>45497</v>
      </c>
      <c r="AB31" s="33"/>
      <c r="AC31" s="33">
        <f t="shared" si="0"/>
        <v>12</v>
      </c>
      <c r="AD31" s="33">
        <v>29.5543392434491</v>
      </c>
      <c r="AE31" s="33">
        <v>-96.537231966084406</v>
      </c>
      <c r="AF31" s="34" t="s">
        <v>315</v>
      </c>
      <c r="AG31" s="33" t="s">
        <v>153</v>
      </c>
      <c r="AH31" s="40" t="s">
        <v>327</v>
      </c>
      <c r="AI31" s="33" t="s">
        <v>242</v>
      </c>
      <c r="AJ31" s="33" t="s">
        <v>328</v>
      </c>
      <c r="AK31" s="103" t="s">
        <v>329</v>
      </c>
    </row>
    <row r="32" spans="1:37" s="4" customFormat="1" x14ac:dyDescent="0.25">
      <c r="A32" s="96" t="s">
        <v>330</v>
      </c>
      <c r="B32" s="33" t="s">
        <v>331</v>
      </c>
      <c r="C32" s="33" t="s">
        <v>332</v>
      </c>
      <c r="D32" s="46" t="s">
        <v>333</v>
      </c>
      <c r="E32" s="33"/>
      <c r="F32" s="34" t="s">
        <v>69</v>
      </c>
      <c r="G32" s="33" t="s">
        <v>70</v>
      </c>
      <c r="H32" s="47">
        <v>46568</v>
      </c>
      <c r="I32" s="36">
        <v>123</v>
      </c>
      <c r="J32" s="37" t="s">
        <v>71</v>
      </c>
      <c r="K32" s="35">
        <v>178824</v>
      </c>
      <c r="L32" s="77"/>
      <c r="M32" s="35">
        <v>92.12</v>
      </c>
      <c r="N32" s="35">
        <v>99.28</v>
      </c>
      <c r="O32" s="35">
        <v>124.37</v>
      </c>
      <c r="P32" s="35">
        <v>2.59</v>
      </c>
      <c r="Q32" s="35">
        <v>184.84</v>
      </c>
      <c r="R32" s="35"/>
      <c r="S32" s="33"/>
      <c r="T32" s="33" t="s">
        <v>73</v>
      </c>
      <c r="U32" s="33"/>
      <c r="V32" s="33"/>
      <c r="W32" s="33"/>
      <c r="X32" s="34" t="s">
        <v>73</v>
      </c>
      <c r="Y32" s="38">
        <v>45672</v>
      </c>
      <c r="Z32" s="33"/>
      <c r="AA32" s="38">
        <v>45685</v>
      </c>
      <c r="AB32" s="33"/>
      <c r="AC32" s="33">
        <f t="shared" si="0"/>
        <v>13</v>
      </c>
      <c r="AD32" s="33">
        <v>31.722767000000001</v>
      </c>
      <c r="AE32" s="33">
        <v>-102.557222</v>
      </c>
      <c r="AF32" s="34" t="s">
        <v>315</v>
      </c>
      <c r="AG32" s="33" t="s">
        <v>267</v>
      </c>
      <c r="AH32" s="40" t="s">
        <v>334</v>
      </c>
      <c r="AI32" s="33" t="s">
        <v>251</v>
      </c>
      <c r="AJ32" s="33" t="s">
        <v>335</v>
      </c>
      <c r="AK32" s="100" t="s">
        <v>336</v>
      </c>
    </row>
    <row r="33" spans="1:37" s="4" customFormat="1" x14ac:dyDescent="0.25">
      <c r="A33" s="97" t="s">
        <v>337</v>
      </c>
      <c r="B33" s="51" t="s">
        <v>338</v>
      </c>
      <c r="C33" s="33" t="s">
        <v>286</v>
      </c>
      <c r="D33" s="51" t="s">
        <v>339</v>
      </c>
      <c r="E33" s="51"/>
      <c r="F33" s="52" t="s">
        <v>69</v>
      </c>
      <c r="G33" s="33" t="s">
        <v>70</v>
      </c>
      <c r="H33" s="53">
        <v>46174</v>
      </c>
      <c r="I33" s="54">
        <v>446</v>
      </c>
      <c r="J33" s="37" t="s">
        <v>71</v>
      </c>
      <c r="K33" s="59">
        <v>178987</v>
      </c>
      <c r="L33" s="77"/>
      <c r="M33" s="35">
        <v>77.59</v>
      </c>
      <c r="N33" s="35">
        <v>89.46</v>
      </c>
      <c r="O33" s="35">
        <v>56.64</v>
      </c>
      <c r="P33" s="35">
        <v>8.1</v>
      </c>
      <c r="Q33" s="35">
        <v>68.44</v>
      </c>
      <c r="R33" s="35">
        <v>31.94</v>
      </c>
      <c r="S33" s="51"/>
      <c r="T33" s="51"/>
      <c r="U33" s="51"/>
      <c r="V33" s="51"/>
      <c r="W33" s="51"/>
      <c r="X33" s="51" t="s">
        <v>73</v>
      </c>
      <c r="Y33" s="38">
        <v>45685</v>
      </c>
      <c r="Z33" s="51"/>
      <c r="AA33" s="55">
        <v>45699</v>
      </c>
      <c r="AB33" s="51"/>
      <c r="AC33" s="33">
        <f t="shared" si="0"/>
        <v>14</v>
      </c>
      <c r="AD33" s="51">
        <v>31.0074901710075</v>
      </c>
      <c r="AE33" s="61">
        <v>-97.247232335437005</v>
      </c>
      <c r="AF33" s="34" t="s">
        <v>74</v>
      </c>
      <c r="AG33" s="51" t="s">
        <v>142</v>
      </c>
      <c r="AH33" s="40" t="s">
        <v>340</v>
      </c>
      <c r="AI33" s="33" t="s">
        <v>242</v>
      </c>
      <c r="AJ33" s="51" t="s">
        <v>341</v>
      </c>
      <c r="AK33" s="100" t="s">
        <v>342</v>
      </c>
    </row>
    <row r="34" spans="1:37" s="4" customFormat="1" ht="30" x14ac:dyDescent="0.25">
      <c r="A34" s="96" t="s">
        <v>245</v>
      </c>
      <c r="B34" s="33" t="s">
        <v>246</v>
      </c>
      <c r="C34" s="44" t="s">
        <v>343</v>
      </c>
      <c r="D34" s="46" t="s">
        <v>344</v>
      </c>
      <c r="E34" s="44"/>
      <c r="F34" s="34" t="s">
        <v>69</v>
      </c>
      <c r="G34" s="33" t="s">
        <v>70</v>
      </c>
      <c r="H34" s="47">
        <v>46492</v>
      </c>
      <c r="I34" s="36">
        <v>226</v>
      </c>
      <c r="J34" s="37" t="s">
        <v>71</v>
      </c>
      <c r="K34" s="35">
        <v>178398</v>
      </c>
      <c r="L34" s="77"/>
      <c r="M34" s="35">
        <f>12*4.64</f>
        <v>55.679999999999993</v>
      </c>
      <c r="N34" s="35">
        <f>12*5.55</f>
        <v>66.599999999999994</v>
      </c>
      <c r="O34" s="35">
        <f>(11.14*12)+0.1</f>
        <v>133.78</v>
      </c>
      <c r="P34" s="35">
        <f>12*0.27</f>
        <v>3.24</v>
      </c>
      <c r="Q34" s="35">
        <f>12*11.23</f>
        <v>134.76</v>
      </c>
      <c r="R34" s="35">
        <f>12*0.76</f>
        <v>9.120000000000001</v>
      </c>
      <c r="S34" s="33" t="s">
        <v>73</v>
      </c>
      <c r="T34" s="33" t="s">
        <v>73</v>
      </c>
      <c r="U34" s="33"/>
      <c r="V34" s="33"/>
      <c r="W34" s="33"/>
      <c r="X34" s="33" t="s">
        <v>73</v>
      </c>
      <c r="Y34" s="38">
        <v>45623</v>
      </c>
      <c r="Z34" s="33"/>
      <c r="AA34" s="38">
        <v>45638</v>
      </c>
      <c r="AB34" s="33"/>
      <c r="AC34" s="33">
        <f t="shared" si="0"/>
        <v>15</v>
      </c>
      <c r="AD34" s="33">
        <v>31.382029249999999</v>
      </c>
      <c r="AE34" s="33">
        <v>-103.4960952</v>
      </c>
      <c r="AF34" s="34" t="s">
        <v>315</v>
      </c>
      <c r="AG34" s="33" t="s">
        <v>153</v>
      </c>
      <c r="AH34" s="40" t="s">
        <v>345</v>
      </c>
      <c r="AI34" s="33" t="s">
        <v>346</v>
      </c>
      <c r="AJ34" s="33" t="s">
        <v>347</v>
      </c>
      <c r="AK34" s="104" t="s">
        <v>348</v>
      </c>
    </row>
    <row r="35" spans="1:37" s="4" customFormat="1" x14ac:dyDescent="0.25">
      <c r="A35" s="96" t="s">
        <v>349</v>
      </c>
      <c r="B35" s="33" t="s">
        <v>194</v>
      </c>
      <c r="C35" s="33" t="s">
        <v>350</v>
      </c>
      <c r="D35" s="33" t="s">
        <v>351</v>
      </c>
      <c r="E35" s="33" t="s">
        <v>352</v>
      </c>
      <c r="F35" s="34" t="s">
        <v>106</v>
      </c>
      <c r="G35" s="33" t="s">
        <v>353</v>
      </c>
      <c r="H35" s="45" t="s">
        <v>354</v>
      </c>
      <c r="I35" s="36">
        <v>300</v>
      </c>
      <c r="J35" s="37" t="s">
        <v>71</v>
      </c>
      <c r="K35" s="35">
        <v>168123</v>
      </c>
      <c r="L35" s="78"/>
      <c r="M35" s="62">
        <v>63.92</v>
      </c>
      <c r="N35" s="62">
        <v>49.15</v>
      </c>
      <c r="O35" s="62">
        <v>56.6</v>
      </c>
      <c r="P35" s="62">
        <v>13.96</v>
      </c>
      <c r="Q35" s="62">
        <v>45.85</v>
      </c>
      <c r="R35" s="60"/>
      <c r="S35" s="33"/>
      <c r="T35" s="33" t="s">
        <v>73</v>
      </c>
      <c r="U35" s="33" t="s">
        <v>199</v>
      </c>
      <c r="V35" s="33" t="s">
        <v>199</v>
      </c>
      <c r="W35" s="33" t="s">
        <v>199</v>
      </c>
      <c r="X35" s="33" t="s">
        <v>73</v>
      </c>
      <c r="Y35" s="42">
        <v>44620</v>
      </c>
      <c r="Z35" s="35"/>
      <c r="AA35" s="47">
        <v>44636</v>
      </c>
      <c r="AB35" s="60"/>
      <c r="AC35" s="33">
        <f t="shared" si="0"/>
        <v>16</v>
      </c>
      <c r="AD35" s="33">
        <v>29.848400000000002</v>
      </c>
      <c r="AE35" s="33">
        <v>-95.016000000000005</v>
      </c>
      <c r="AF35" s="39" t="s">
        <v>141</v>
      </c>
      <c r="AG35" s="33" t="s">
        <v>355</v>
      </c>
      <c r="AH35" s="40" t="s">
        <v>356</v>
      </c>
      <c r="AI35" s="63" t="s">
        <v>357</v>
      </c>
      <c r="AJ35" s="33" t="s">
        <v>358</v>
      </c>
      <c r="AK35" s="100" t="s">
        <v>359</v>
      </c>
    </row>
    <row r="36" spans="1:37" s="4" customFormat="1" x14ac:dyDescent="0.25">
      <c r="A36" s="96" t="s">
        <v>360</v>
      </c>
      <c r="B36" s="33" t="s">
        <v>361</v>
      </c>
      <c r="C36" s="33" t="s">
        <v>362</v>
      </c>
      <c r="D36" s="33" t="s">
        <v>363</v>
      </c>
      <c r="E36" s="33" t="s">
        <v>364</v>
      </c>
      <c r="F36" s="34" t="s">
        <v>69</v>
      </c>
      <c r="G36" s="44" t="s">
        <v>107</v>
      </c>
      <c r="H36" s="35" t="s">
        <v>365</v>
      </c>
      <c r="I36" s="36">
        <v>376</v>
      </c>
      <c r="J36" s="37" t="s">
        <v>71</v>
      </c>
      <c r="K36" s="35">
        <v>172123</v>
      </c>
      <c r="L36" s="77"/>
      <c r="M36" s="35">
        <v>152.87</v>
      </c>
      <c r="N36" s="35">
        <v>163.87</v>
      </c>
      <c r="O36" s="35">
        <v>220.77</v>
      </c>
      <c r="P36" s="35">
        <v>3.35</v>
      </c>
      <c r="Q36" s="35">
        <v>239.88</v>
      </c>
      <c r="R36" s="35"/>
      <c r="S36" s="33"/>
      <c r="T36" s="33"/>
      <c r="U36" s="33"/>
      <c r="V36" s="33"/>
      <c r="W36" s="33"/>
      <c r="X36" s="33" t="s">
        <v>73</v>
      </c>
      <c r="Y36" s="42">
        <v>45341</v>
      </c>
      <c r="Z36" s="35"/>
      <c r="AA36" s="42">
        <v>45357</v>
      </c>
      <c r="AB36" s="35"/>
      <c r="AC36" s="33">
        <f t="shared" si="0"/>
        <v>16</v>
      </c>
      <c r="AD36" s="33">
        <v>29.875</v>
      </c>
      <c r="AE36" s="33">
        <v>-97.807000000000002</v>
      </c>
      <c r="AF36" s="34" t="s">
        <v>315</v>
      </c>
      <c r="AG36" s="33" t="s">
        <v>355</v>
      </c>
      <c r="AH36" s="40" t="s">
        <v>366</v>
      </c>
      <c r="AI36" s="33" t="s">
        <v>367</v>
      </c>
      <c r="AJ36" s="33" t="s">
        <v>368</v>
      </c>
      <c r="AK36" s="100" t="s">
        <v>369</v>
      </c>
    </row>
    <row r="37" spans="1:37" s="4" customFormat="1" x14ac:dyDescent="0.25">
      <c r="A37" s="96" t="s">
        <v>370</v>
      </c>
      <c r="B37" s="33" t="s">
        <v>371</v>
      </c>
      <c r="C37" s="33" t="s">
        <v>372</v>
      </c>
      <c r="D37" s="33" t="s">
        <v>373</v>
      </c>
      <c r="E37" s="33"/>
      <c r="F37" s="34" t="s">
        <v>69</v>
      </c>
      <c r="G37" s="33" t="s">
        <v>70</v>
      </c>
      <c r="H37" s="42">
        <v>46157</v>
      </c>
      <c r="I37" s="36">
        <v>250</v>
      </c>
      <c r="J37" s="37" t="s">
        <v>71</v>
      </c>
      <c r="K37" s="35">
        <v>177637</v>
      </c>
      <c r="L37" s="77"/>
      <c r="M37" s="35">
        <f>0.43*80</f>
        <v>34.4</v>
      </c>
      <c r="N37" s="35">
        <f>0.62*80</f>
        <v>49.6</v>
      </c>
      <c r="O37" s="35">
        <f>0.3*80</f>
        <v>24</v>
      </c>
      <c r="P37" s="35">
        <f>0.22*80</f>
        <v>17.600000000000001</v>
      </c>
      <c r="Q37" s="35">
        <f>2.69*80</f>
        <v>215.2</v>
      </c>
      <c r="R37" s="35">
        <f>0.31*80</f>
        <v>24.8</v>
      </c>
      <c r="S37" s="33"/>
      <c r="T37" s="33" t="s">
        <v>73</v>
      </c>
      <c r="U37" s="33" t="s">
        <v>199</v>
      </c>
      <c r="V37" s="33"/>
      <c r="W37" s="33" t="s">
        <v>199</v>
      </c>
      <c r="X37" s="33" t="s">
        <v>73</v>
      </c>
      <c r="Y37" s="38">
        <v>45555</v>
      </c>
      <c r="Z37" s="33"/>
      <c r="AA37" s="38">
        <v>45575</v>
      </c>
      <c r="AB37" s="33"/>
      <c r="AC37" s="33">
        <f t="shared" si="0"/>
        <v>20</v>
      </c>
      <c r="AD37" s="33">
        <v>29.414956858088299</v>
      </c>
      <c r="AE37" s="33">
        <v>-98.788737504832298</v>
      </c>
      <c r="AF37" s="34" t="s">
        <v>315</v>
      </c>
      <c r="AG37" s="33" t="s">
        <v>75</v>
      </c>
      <c r="AH37" s="40" t="s">
        <v>374</v>
      </c>
      <c r="AI37" s="33" t="s">
        <v>242</v>
      </c>
      <c r="AJ37" s="33" t="s">
        <v>375</v>
      </c>
      <c r="AK37" s="100" t="s">
        <v>376</v>
      </c>
    </row>
    <row r="38" spans="1:37" s="4" customFormat="1" x14ac:dyDescent="0.25">
      <c r="A38" s="96" t="s">
        <v>377</v>
      </c>
      <c r="B38" s="33" t="s">
        <v>264</v>
      </c>
      <c r="C38" s="33" t="s">
        <v>378</v>
      </c>
      <c r="D38" s="33" t="s">
        <v>379</v>
      </c>
      <c r="E38" s="51"/>
      <c r="F38" s="34" t="s">
        <v>69</v>
      </c>
      <c r="G38" s="33" t="s">
        <v>70</v>
      </c>
      <c r="H38" s="47">
        <v>46539</v>
      </c>
      <c r="I38" s="36">
        <v>202</v>
      </c>
      <c r="J38" s="37" t="s">
        <v>71</v>
      </c>
      <c r="K38" s="35">
        <v>176244</v>
      </c>
      <c r="L38" s="77"/>
      <c r="M38" s="35">
        <v>23.04</v>
      </c>
      <c r="N38" s="35">
        <v>23.9</v>
      </c>
      <c r="O38" s="35">
        <f>13.06+0.02+0.38</f>
        <v>13.46</v>
      </c>
      <c r="P38" s="35">
        <v>2.2799999999999998</v>
      </c>
      <c r="Q38" s="35">
        <v>26.81</v>
      </c>
      <c r="R38" s="35">
        <v>1.36</v>
      </c>
      <c r="S38" s="33"/>
      <c r="T38" s="33" t="s">
        <v>73</v>
      </c>
      <c r="U38" s="33" t="s">
        <v>199</v>
      </c>
      <c r="V38" s="33"/>
      <c r="W38" s="33" t="s">
        <v>199</v>
      </c>
      <c r="X38" s="33" t="s">
        <v>73</v>
      </c>
      <c r="Y38" s="42">
        <v>45413</v>
      </c>
      <c r="Z38" s="35"/>
      <c r="AA38" s="42">
        <v>45434</v>
      </c>
      <c r="AB38" s="35"/>
      <c r="AC38" s="33">
        <f t="shared" si="0"/>
        <v>21</v>
      </c>
      <c r="AD38" s="33">
        <v>29.251791999999998</v>
      </c>
      <c r="AE38" s="33">
        <v>-95.681315999999995</v>
      </c>
      <c r="AF38" s="34"/>
      <c r="AG38" s="33" t="s">
        <v>267</v>
      </c>
      <c r="AH38" s="40" t="s">
        <v>380</v>
      </c>
      <c r="AI38" s="33" t="s">
        <v>251</v>
      </c>
      <c r="AJ38" s="33" t="s">
        <v>381</v>
      </c>
      <c r="AK38" s="101" t="s">
        <v>382</v>
      </c>
    </row>
    <row r="39" spans="1:37" s="4" customFormat="1" x14ac:dyDescent="0.25">
      <c r="A39" s="97" t="s">
        <v>383</v>
      </c>
      <c r="B39" s="51" t="s">
        <v>384</v>
      </c>
      <c r="C39" s="33" t="s">
        <v>286</v>
      </c>
      <c r="D39" s="51" t="s">
        <v>385</v>
      </c>
      <c r="E39" s="51"/>
      <c r="F39" s="52" t="s">
        <v>69</v>
      </c>
      <c r="G39" s="33" t="s">
        <v>70</v>
      </c>
      <c r="H39" s="53">
        <v>46174</v>
      </c>
      <c r="I39" s="54">
        <v>446</v>
      </c>
      <c r="J39" s="37" t="s">
        <v>71</v>
      </c>
      <c r="K39" s="59">
        <v>178988</v>
      </c>
      <c r="L39" s="77"/>
      <c r="M39" s="35">
        <v>77.59</v>
      </c>
      <c r="N39" s="35">
        <v>89.46</v>
      </c>
      <c r="O39" s="35">
        <v>56.64</v>
      </c>
      <c r="P39" s="35">
        <v>31.94</v>
      </c>
      <c r="Q39" s="35">
        <v>68.44</v>
      </c>
      <c r="R39" s="35"/>
      <c r="S39" s="51"/>
      <c r="T39" s="51"/>
      <c r="U39" s="51"/>
      <c r="V39" s="51"/>
      <c r="W39" s="51"/>
      <c r="X39" s="51" t="s">
        <v>73</v>
      </c>
      <c r="Y39" s="38">
        <v>45685</v>
      </c>
      <c r="Z39" s="51"/>
      <c r="AA39" s="55">
        <v>45707</v>
      </c>
      <c r="AB39" s="51"/>
      <c r="AC39" s="33">
        <f t="shared" si="0"/>
        <v>22</v>
      </c>
      <c r="AD39" s="51">
        <v>32.288581999999998</v>
      </c>
      <c r="AE39" s="51">
        <v>-97.816299000000001</v>
      </c>
      <c r="AF39" s="34" t="s">
        <v>74</v>
      </c>
      <c r="AG39" s="51" t="s">
        <v>142</v>
      </c>
      <c r="AH39" s="64" t="s">
        <v>386</v>
      </c>
      <c r="AI39" s="33" t="s">
        <v>251</v>
      </c>
      <c r="AJ39" s="51" t="s">
        <v>387</v>
      </c>
      <c r="AK39" s="100" t="s">
        <v>388</v>
      </c>
    </row>
    <row r="40" spans="1:37" s="4" customFormat="1" x14ac:dyDescent="0.25">
      <c r="A40" s="96" t="s">
        <v>389</v>
      </c>
      <c r="B40" s="33" t="s">
        <v>390</v>
      </c>
      <c r="C40" s="33" t="s">
        <v>391</v>
      </c>
      <c r="D40" s="33" t="s">
        <v>392</v>
      </c>
      <c r="E40" s="51"/>
      <c r="F40" s="34" t="s">
        <v>69</v>
      </c>
      <c r="G40" s="33" t="s">
        <v>70</v>
      </c>
      <c r="H40" s="35" t="s">
        <v>295</v>
      </c>
      <c r="I40" s="36">
        <v>408</v>
      </c>
      <c r="J40" s="37" t="s">
        <v>71</v>
      </c>
      <c r="K40" s="35">
        <v>177854</v>
      </c>
      <c r="L40" s="77"/>
      <c r="M40" s="35">
        <f>243.09+(0.13*8)+(0.13*8)+(0.13*8)+0.95</f>
        <v>247.15999999999997</v>
      </c>
      <c r="N40" s="35">
        <v>206.91</v>
      </c>
      <c r="O40" s="35">
        <f>140.3+(0.13*8)+(0.13*8)+(0.13*8)+3.09+0.03</f>
        <v>146.54</v>
      </c>
      <c r="P40" s="35">
        <v>55.49</v>
      </c>
      <c r="Q40" s="35">
        <v>146.88999999999999</v>
      </c>
      <c r="R40" s="35"/>
      <c r="S40" s="33"/>
      <c r="T40" s="40" t="s">
        <v>393</v>
      </c>
      <c r="U40" s="33" t="s">
        <v>199</v>
      </c>
      <c r="V40" s="33"/>
      <c r="W40" s="33" t="s">
        <v>199</v>
      </c>
      <c r="X40" s="33" t="s">
        <v>73</v>
      </c>
      <c r="Y40" s="42">
        <v>45575</v>
      </c>
      <c r="Z40" s="35"/>
      <c r="AA40" s="42">
        <v>45600</v>
      </c>
      <c r="AB40" s="35"/>
      <c r="AC40" s="33">
        <f t="shared" si="0"/>
        <v>25</v>
      </c>
      <c r="AD40" s="33">
        <v>29.422855999999999</v>
      </c>
      <c r="AE40" s="33">
        <v>-94.988935999999995</v>
      </c>
      <c r="AF40" s="34"/>
      <c r="AG40" s="33" t="s">
        <v>75</v>
      </c>
      <c r="AH40" s="40" t="s">
        <v>394</v>
      </c>
      <c r="AI40" s="33" t="s">
        <v>251</v>
      </c>
      <c r="AJ40" s="33" t="s">
        <v>395</v>
      </c>
      <c r="AK40" s="100" t="s">
        <v>396</v>
      </c>
    </row>
    <row r="41" spans="1:37" s="4" customFormat="1" ht="60" x14ac:dyDescent="0.25">
      <c r="A41" s="96" t="s">
        <v>193</v>
      </c>
      <c r="B41" s="33" t="s">
        <v>194</v>
      </c>
      <c r="C41" s="46" t="s">
        <v>397</v>
      </c>
      <c r="D41" s="33" t="s">
        <v>398</v>
      </c>
      <c r="E41" s="33" t="s">
        <v>399</v>
      </c>
      <c r="F41" s="39" t="s">
        <v>106</v>
      </c>
      <c r="G41" s="33" t="s">
        <v>70</v>
      </c>
      <c r="H41" s="47">
        <v>46143</v>
      </c>
      <c r="I41" s="48">
        <v>456</v>
      </c>
      <c r="J41" s="37" t="s">
        <v>71</v>
      </c>
      <c r="K41" s="45">
        <v>170969</v>
      </c>
      <c r="L41" s="77"/>
      <c r="M41" s="35">
        <f>9.99+0.01+0.01+0.01</f>
        <v>10.02</v>
      </c>
      <c r="N41" s="35">
        <v>24.99</v>
      </c>
      <c r="O41" s="35">
        <f>0.01+0.01+0.01+0.01+4.61</f>
        <v>4.6500000000000004</v>
      </c>
      <c r="P41" s="35">
        <v>3.27</v>
      </c>
      <c r="Q41" s="35">
        <v>49.91</v>
      </c>
      <c r="R41" s="35"/>
      <c r="S41" s="39" t="s">
        <v>73</v>
      </c>
      <c r="T41" s="33" t="s">
        <v>73</v>
      </c>
      <c r="U41" s="33" t="s">
        <v>199</v>
      </c>
      <c r="V41" s="33" t="s">
        <v>199</v>
      </c>
      <c r="W41" s="33" t="s">
        <v>199</v>
      </c>
      <c r="X41" s="44" t="s">
        <v>73</v>
      </c>
      <c r="Y41" s="38">
        <v>44875</v>
      </c>
      <c r="Z41" s="33"/>
      <c r="AA41" s="38">
        <v>44900</v>
      </c>
      <c r="AB41" s="38">
        <v>45996</v>
      </c>
      <c r="AC41" s="33">
        <f t="shared" si="0"/>
        <v>25</v>
      </c>
      <c r="AD41" s="33">
        <v>29.943899999999999</v>
      </c>
      <c r="AE41" s="33">
        <v>-95.531000000000006</v>
      </c>
      <c r="AF41" s="39"/>
      <c r="AG41" s="33" t="s">
        <v>400</v>
      </c>
      <c r="AH41" s="40" t="s">
        <v>401</v>
      </c>
      <c r="AI41" s="44" t="s">
        <v>402</v>
      </c>
      <c r="AJ41" s="33" t="s">
        <v>403</v>
      </c>
      <c r="AK41" s="100" t="s">
        <v>404</v>
      </c>
    </row>
    <row r="42" spans="1:37" s="4" customFormat="1" x14ac:dyDescent="0.25">
      <c r="A42" s="96" t="s">
        <v>405</v>
      </c>
      <c r="B42" s="33" t="s">
        <v>264</v>
      </c>
      <c r="C42" s="46" t="s">
        <v>406</v>
      </c>
      <c r="D42" s="46" t="s">
        <v>407</v>
      </c>
      <c r="E42" s="33" t="s">
        <v>408</v>
      </c>
      <c r="F42" s="39" t="s">
        <v>106</v>
      </c>
      <c r="G42" s="33" t="s">
        <v>107</v>
      </c>
      <c r="H42" s="47">
        <v>45566</v>
      </c>
      <c r="I42" s="48">
        <v>102</v>
      </c>
      <c r="J42" s="37" t="s">
        <v>71</v>
      </c>
      <c r="K42" s="35">
        <v>167417</v>
      </c>
      <c r="L42" s="78"/>
      <c r="M42" s="35">
        <f>50.22+(0.13*4)+(0.13*4)+(0.13*4)+0.47</f>
        <v>52.250000000000007</v>
      </c>
      <c r="N42" s="35">
        <v>49.54</v>
      </c>
      <c r="O42" s="35">
        <f>28.57+(0.13*4)+(0.13*4)+(0.13*4)+0.36+0.03</f>
        <v>30.52</v>
      </c>
      <c r="P42" s="35">
        <v>11.46</v>
      </c>
      <c r="Q42" s="35">
        <v>40.380000000000003</v>
      </c>
      <c r="R42" s="60"/>
      <c r="S42" s="49"/>
      <c r="T42" s="49"/>
      <c r="U42" s="33" t="s">
        <v>199</v>
      </c>
      <c r="V42" s="33"/>
      <c r="W42" s="33" t="s">
        <v>199</v>
      </c>
      <c r="X42" s="33" t="s">
        <v>73</v>
      </c>
      <c r="Y42" s="42">
        <v>44545</v>
      </c>
      <c r="Z42" s="35"/>
      <c r="AA42" s="60">
        <v>44572</v>
      </c>
      <c r="AB42" s="60"/>
      <c r="AC42" s="33">
        <f t="shared" si="0"/>
        <v>27</v>
      </c>
      <c r="AD42" s="33">
        <v>29.225164426972299</v>
      </c>
      <c r="AE42" s="33">
        <v>-95.431415054700096</v>
      </c>
      <c r="AF42" s="39"/>
      <c r="AG42" s="33" t="s">
        <v>232</v>
      </c>
      <c r="AH42" s="40" t="s">
        <v>409</v>
      </c>
      <c r="AI42" s="63" t="s">
        <v>251</v>
      </c>
      <c r="AJ42" s="33" t="s">
        <v>410</v>
      </c>
      <c r="AK42" s="100" t="s">
        <v>411</v>
      </c>
    </row>
    <row r="43" spans="1:37" s="4" customFormat="1" x14ac:dyDescent="0.25">
      <c r="A43" s="96" t="s">
        <v>412</v>
      </c>
      <c r="B43" s="33" t="s">
        <v>194</v>
      </c>
      <c r="C43" s="33" t="s">
        <v>391</v>
      </c>
      <c r="D43" s="33" t="s">
        <v>413</v>
      </c>
      <c r="E43" s="33" t="s">
        <v>414</v>
      </c>
      <c r="F43" s="34" t="s">
        <v>69</v>
      </c>
      <c r="G43" s="33" t="s">
        <v>415</v>
      </c>
      <c r="H43" s="47">
        <v>46174</v>
      </c>
      <c r="I43" s="36">
        <v>300</v>
      </c>
      <c r="J43" s="37" t="s">
        <v>71</v>
      </c>
      <c r="K43" s="35">
        <v>168124</v>
      </c>
      <c r="L43" s="79"/>
      <c r="M43" s="33">
        <f>61.14+(0.13*6)+(0.13*6)+(0.13*6)+0.71</f>
        <v>64.19</v>
      </c>
      <c r="N43" s="33">
        <v>49.15</v>
      </c>
      <c r="O43" s="33">
        <f>34.85+(0.13*6)+(0.13*6)+(0.13*6)+2.34+0.03</f>
        <v>39.56</v>
      </c>
      <c r="P43" s="33">
        <v>13.96</v>
      </c>
      <c r="Q43" s="33">
        <v>45.85</v>
      </c>
      <c r="R43" s="38"/>
      <c r="S43" s="33"/>
      <c r="T43" s="33" t="s">
        <v>73</v>
      </c>
      <c r="U43" s="33" t="s">
        <v>199</v>
      </c>
      <c r="V43" s="33" t="s">
        <v>199</v>
      </c>
      <c r="W43" s="33" t="s">
        <v>199</v>
      </c>
      <c r="X43" s="33" t="s">
        <v>73</v>
      </c>
      <c r="Y43" s="42">
        <v>44620</v>
      </c>
      <c r="Z43" s="35"/>
      <c r="AA43" s="42">
        <v>44650</v>
      </c>
      <c r="AB43" s="42">
        <v>45746</v>
      </c>
      <c r="AC43" s="33">
        <f t="shared" si="0"/>
        <v>30</v>
      </c>
      <c r="AD43" s="33">
        <v>30.021922</v>
      </c>
      <c r="AE43" s="33">
        <v>-95.090427000000005</v>
      </c>
      <c r="AF43" s="39" t="s">
        <v>141</v>
      </c>
      <c r="AG43" s="33" t="s">
        <v>267</v>
      </c>
      <c r="AH43" s="40" t="s">
        <v>416</v>
      </c>
      <c r="AI43" s="38" t="s">
        <v>251</v>
      </c>
      <c r="AJ43" s="33" t="s">
        <v>417</v>
      </c>
      <c r="AK43" s="100" t="s">
        <v>418</v>
      </c>
    </row>
    <row r="44" spans="1:37" s="4" customFormat="1" x14ac:dyDescent="0.25">
      <c r="A44" s="97" t="s">
        <v>419</v>
      </c>
      <c r="B44" s="51" t="s">
        <v>217</v>
      </c>
      <c r="C44" s="33" t="s">
        <v>286</v>
      </c>
      <c r="D44" s="51" t="s">
        <v>420</v>
      </c>
      <c r="E44" s="51"/>
      <c r="F44" s="52" t="s">
        <v>69</v>
      </c>
      <c r="G44" s="33" t="s">
        <v>70</v>
      </c>
      <c r="H44" s="53">
        <v>45658</v>
      </c>
      <c r="I44" s="54">
        <v>446</v>
      </c>
      <c r="J44" s="37" t="s">
        <v>71</v>
      </c>
      <c r="K44" s="59">
        <v>178649</v>
      </c>
      <c r="L44" s="77"/>
      <c r="M44" s="35">
        <v>77.59</v>
      </c>
      <c r="N44" s="35">
        <v>89.46</v>
      </c>
      <c r="O44" s="35">
        <v>56.64</v>
      </c>
      <c r="P44" s="35">
        <v>31.94</v>
      </c>
      <c r="Q44" s="35">
        <v>68.44</v>
      </c>
      <c r="R44" s="35">
        <v>8.1</v>
      </c>
      <c r="S44" s="51"/>
      <c r="T44" s="51"/>
      <c r="U44" s="51"/>
      <c r="V44" s="51"/>
      <c r="W44" s="51"/>
      <c r="X44" s="51" t="s">
        <v>73</v>
      </c>
      <c r="Y44" s="55">
        <v>45645</v>
      </c>
      <c r="Z44" s="51"/>
      <c r="AA44" s="55">
        <v>45679</v>
      </c>
      <c r="AB44" s="51"/>
      <c r="AC44" s="33">
        <f t="shared" si="0"/>
        <v>34</v>
      </c>
      <c r="AD44" s="51">
        <v>33.068779999999997</v>
      </c>
      <c r="AE44" s="51">
        <v>-97.934059000000005</v>
      </c>
      <c r="AF44" s="34" t="s">
        <v>74</v>
      </c>
      <c r="AG44" s="51" t="s">
        <v>142</v>
      </c>
      <c r="AH44" s="40" t="s">
        <v>421</v>
      </c>
      <c r="AI44" s="33" t="s">
        <v>422</v>
      </c>
      <c r="AJ44" s="51" t="s">
        <v>423</v>
      </c>
      <c r="AK44" s="100" t="s">
        <v>424</v>
      </c>
    </row>
    <row r="45" spans="1:37" s="4" customFormat="1" x14ac:dyDescent="0.25">
      <c r="A45" s="96" t="s">
        <v>264</v>
      </c>
      <c r="B45" s="33" t="s">
        <v>264</v>
      </c>
      <c r="C45" s="33" t="s">
        <v>308</v>
      </c>
      <c r="D45" s="44" t="s">
        <v>425</v>
      </c>
      <c r="E45" s="33"/>
      <c r="F45" s="34" t="s">
        <v>69</v>
      </c>
      <c r="G45" s="33" t="s">
        <v>70</v>
      </c>
      <c r="H45" s="45"/>
      <c r="I45" s="36">
        <v>483</v>
      </c>
      <c r="J45" s="37" t="s">
        <v>71</v>
      </c>
      <c r="K45" s="35">
        <v>176693</v>
      </c>
      <c r="L45" s="77"/>
      <c r="M45" s="35">
        <f>7.88*2</f>
        <v>15.76</v>
      </c>
      <c r="N45" s="35">
        <f>0.33*2</f>
        <v>0.66</v>
      </c>
      <c r="O45" s="35">
        <f>17.92*2</f>
        <v>35.840000000000003</v>
      </c>
      <c r="P45" s="35">
        <f>7.88*2</f>
        <v>15.76</v>
      </c>
      <c r="Q45" s="35">
        <f>12.1*2</f>
        <v>24.2</v>
      </c>
      <c r="R45" s="35">
        <f>2.51*2</f>
        <v>5.0199999999999996</v>
      </c>
      <c r="S45" s="33"/>
      <c r="T45" s="33" t="s">
        <v>73</v>
      </c>
      <c r="U45" s="33" t="s">
        <v>199</v>
      </c>
      <c r="V45" s="33"/>
      <c r="W45" s="33" t="s">
        <v>199</v>
      </c>
      <c r="X45" s="33" t="s">
        <v>73</v>
      </c>
      <c r="Y45" s="42">
        <v>45497</v>
      </c>
      <c r="Z45" s="35"/>
      <c r="AA45" s="42">
        <v>45533</v>
      </c>
      <c r="AB45" s="35"/>
      <c r="AC45" s="33">
        <f t="shared" si="0"/>
        <v>36</v>
      </c>
      <c r="AD45" s="33">
        <v>29.039166999999999</v>
      </c>
      <c r="AE45" s="33">
        <v>-95.591389000000007</v>
      </c>
      <c r="AF45" s="34"/>
      <c r="AG45" s="33" t="s">
        <v>75</v>
      </c>
      <c r="AH45" s="40" t="s">
        <v>426</v>
      </c>
      <c r="AI45" s="33" t="s">
        <v>251</v>
      </c>
      <c r="AJ45" s="33" t="s">
        <v>427</v>
      </c>
      <c r="AK45" s="100" t="s">
        <v>428</v>
      </c>
    </row>
    <row r="46" spans="1:37" s="4" customFormat="1" ht="32.25" customHeight="1" x14ac:dyDescent="0.25">
      <c r="A46" s="96" t="s">
        <v>429</v>
      </c>
      <c r="B46" s="33" t="s">
        <v>430</v>
      </c>
      <c r="C46" s="33" t="s">
        <v>137</v>
      </c>
      <c r="D46" s="33" t="s">
        <v>431</v>
      </c>
      <c r="E46" s="33"/>
      <c r="F46" s="34" t="s">
        <v>432</v>
      </c>
      <c r="G46" s="44" t="s">
        <v>107</v>
      </c>
      <c r="H46" s="35">
        <v>2025</v>
      </c>
      <c r="I46" s="36">
        <v>1080</v>
      </c>
      <c r="J46" s="37" t="s">
        <v>71</v>
      </c>
      <c r="K46" s="35">
        <v>164552</v>
      </c>
      <c r="L46" s="77"/>
      <c r="M46" s="35"/>
      <c r="N46" s="35"/>
      <c r="O46" s="35"/>
      <c r="P46" s="35"/>
      <c r="Q46" s="35"/>
      <c r="R46" s="35"/>
      <c r="S46" s="33"/>
      <c r="T46" s="33"/>
      <c r="U46" s="33"/>
      <c r="V46" s="33"/>
      <c r="W46" s="33"/>
      <c r="X46" s="33" t="s">
        <v>433</v>
      </c>
      <c r="Y46" s="38">
        <v>44286</v>
      </c>
      <c r="Z46" s="33"/>
      <c r="AA46" s="38">
        <v>44329</v>
      </c>
      <c r="AB46" s="38"/>
      <c r="AC46" s="33">
        <f t="shared" si="0"/>
        <v>43</v>
      </c>
      <c r="AD46" s="33">
        <v>35.299300000000002</v>
      </c>
      <c r="AE46" s="33">
        <v>-101.75</v>
      </c>
      <c r="AF46" s="34"/>
      <c r="AG46" s="33" t="s">
        <v>434</v>
      </c>
      <c r="AH46" s="40" t="s">
        <v>435</v>
      </c>
      <c r="AI46" s="44" t="s">
        <v>436</v>
      </c>
      <c r="AJ46" s="33" t="s">
        <v>437</v>
      </c>
      <c r="AK46" s="100" t="s">
        <v>438</v>
      </c>
    </row>
    <row r="47" spans="1:37" s="4" customFormat="1" ht="30" x14ac:dyDescent="0.25">
      <c r="A47" s="96" t="s">
        <v>412</v>
      </c>
      <c r="B47" s="33" t="s">
        <v>194</v>
      </c>
      <c r="C47" s="33" t="s">
        <v>391</v>
      </c>
      <c r="D47" s="33" t="s">
        <v>413</v>
      </c>
      <c r="E47" s="33" t="s">
        <v>439</v>
      </c>
      <c r="F47" s="34" t="s">
        <v>69</v>
      </c>
      <c r="G47" s="33" t="s">
        <v>70</v>
      </c>
      <c r="H47" s="47">
        <v>46174</v>
      </c>
      <c r="I47" s="36">
        <v>500</v>
      </c>
      <c r="J47" s="37" t="s">
        <v>71</v>
      </c>
      <c r="K47" s="35">
        <v>167032</v>
      </c>
      <c r="L47" s="77"/>
      <c r="M47" s="35">
        <f>44.19+(0.13*10)+(0.13*10)+(0.13*10)+1.19</f>
        <v>49.279999999999987</v>
      </c>
      <c r="N47" s="35">
        <v>49.7</v>
      </c>
      <c r="O47" s="35">
        <f>25.62+(0.13*10)+(0.13*10)+(0.13*10)+3.83+0.03</f>
        <v>33.380000000000003</v>
      </c>
      <c r="P47" s="35">
        <v>10.14</v>
      </c>
      <c r="Q47" s="35">
        <v>102</v>
      </c>
      <c r="R47" s="42"/>
      <c r="S47" s="40" t="s">
        <v>210</v>
      </c>
      <c r="T47" s="33" t="s">
        <v>73</v>
      </c>
      <c r="U47" s="33" t="s">
        <v>199</v>
      </c>
      <c r="V47" s="33" t="s">
        <v>199</v>
      </c>
      <c r="W47" s="33" t="s">
        <v>199</v>
      </c>
      <c r="X47" s="33" t="s">
        <v>73</v>
      </c>
      <c r="Y47" s="42">
        <v>44505</v>
      </c>
      <c r="Z47" s="35"/>
      <c r="AA47" s="42">
        <v>44550</v>
      </c>
      <c r="AB47" s="42">
        <v>45646</v>
      </c>
      <c r="AC47" s="33">
        <f t="shared" si="0"/>
        <v>45</v>
      </c>
      <c r="AD47" s="33">
        <v>30.021922</v>
      </c>
      <c r="AE47" s="33">
        <v>-95.090427000000005</v>
      </c>
      <c r="AF47" s="39" t="s">
        <v>141</v>
      </c>
      <c r="AG47" s="33" t="s">
        <v>267</v>
      </c>
      <c r="AH47" s="40" t="s">
        <v>416</v>
      </c>
      <c r="AI47" s="65" t="s">
        <v>440</v>
      </c>
      <c r="AJ47" s="33" t="s">
        <v>417</v>
      </c>
      <c r="AK47" s="100" t="s">
        <v>418</v>
      </c>
    </row>
    <row r="48" spans="1:37" s="4" customFormat="1" x14ac:dyDescent="0.25">
      <c r="A48" s="96" t="s">
        <v>441</v>
      </c>
      <c r="B48" s="33" t="s">
        <v>442</v>
      </c>
      <c r="C48" s="33" t="s">
        <v>127</v>
      </c>
      <c r="D48" s="33" t="s">
        <v>443</v>
      </c>
      <c r="E48" s="33"/>
      <c r="F48" s="34" t="s">
        <v>69</v>
      </c>
      <c r="G48" s="33" t="s">
        <v>118</v>
      </c>
      <c r="H48" s="42">
        <v>46082</v>
      </c>
      <c r="I48" s="36">
        <v>460</v>
      </c>
      <c r="J48" s="37" t="s">
        <v>71</v>
      </c>
      <c r="K48" s="35" t="s">
        <v>444</v>
      </c>
      <c r="L48" s="77"/>
      <c r="M48" s="35">
        <v>26.62</v>
      </c>
      <c r="N48" s="35">
        <v>74.34</v>
      </c>
      <c r="O48" s="35">
        <v>111.57</v>
      </c>
      <c r="P48" s="35">
        <v>7.15</v>
      </c>
      <c r="Q48" s="35">
        <v>249.88</v>
      </c>
      <c r="R48" s="35">
        <v>2.86</v>
      </c>
      <c r="S48" s="33"/>
      <c r="T48" s="33"/>
      <c r="U48" s="33"/>
      <c r="V48" s="33"/>
      <c r="W48" s="33"/>
      <c r="X48" s="33"/>
      <c r="Y48" s="38">
        <v>45544</v>
      </c>
      <c r="Z48" s="38">
        <v>45659</v>
      </c>
      <c r="AA48" s="38">
        <v>45733</v>
      </c>
      <c r="AB48" s="38">
        <v>46282</v>
      </c>
      <c r="AC48" s="33">
        <f t="shared" si="0"/>
        <v>189</v>
      </c>
      <c r="AD48" s="33">
        <v>30.372199999999999</v>
      </c>
      <c r="AE48" s="33">
        <v>-95.063999999999993</v>
      </c>
      <c r="AF48" s="39" t="s">
        <v>141</v>
      </c>
      <c r="AG48" s="41" t="s">
        <v>130</v>
      </c>
      <c r="AH48" s="40" t="s">
        <v>445</v>
      </c>
      <c r="AI48" s="33" t="s">
        <v>446</v>
      </c>
      <c r="AJ48" s="33" t="s">
        <v>447</v>
      </c>
      <c r="AK48" s="100" t="s">
        <v>448</v>
      </c>
    </row>
    <row r="49" spans="1:37" s="4" customFormat="1" x14ac:dyDescent="0.25">
      <c r="A49" s="96" t="s">
        <v>449</v>
      </c>
      <c r="B49" s="33" t="s">
        <v>292</v>
      </c>
      <c r="C49" s="33" t="s">
        <v>450</v>
      </c>
      <c r="D49" s="33" t="s">
        <v>451</v>
      </c>
      <c r="E49" s="33"/>
      <c r="F49" s="34" t="s">
        <v>69</v>
      </c>
      <c r="G49" s="51" t="s">
        <v>452</v>
      </c>
      <c r="H49" s="45" t="s">
        <v>240</v>
      </c>
      <c r="I49" s="36">
        <v>1282</v>
      </c>
      <c r="J49" s="37" t="s">
        <v>71</v>
      </c>
      <c r="K49" s="35" t="s">
        <v>453</v>
      </c>
      <c r="L49" s="77"/>
      <c r="M49" s="35">
        <v>221</v>
      </c>
      <c r="N49" s="35">
        <v>263</v>
      </c>
      <c r="O49" s="35">
        <v>157</v>
      </c>
      <c r="P49" s="35">
        <v>39</v>
      </c>
      <c r="Q49" s="35">
        <v>421</v>
      </c>
      <c r="R49" s="35"/>
      <c r="S49" s="40" t="s">
        <v>258</v>
      </c>
      <c r="T49" s="33" t="s">
        <v>73</v>
      </c>
      <c r="U49" s="33"/>
      <c r="V49" s="33" t="s">
        <v>199</v>
      </c>
      <c r="W49" s="33" t="s">
        <v>199</v>
      </c>
      <c r="X49" s="33"/>
      <c r="Y49" s="38">
        <v>40983</v>
      </c>
      <c r="Z49" s="33"/>
      <c r="AA49" s="38">
        <v>41312</v>
      </c>
      <c r="AB49" s="38"/>
      <c r="AC49" s="33">
        <f t="shared" si="0"/>
        <v>329</v>
      </c>
      <c r="AD49" s="33">
        <v>26.2163</v>
      </c>
      <c r="AE49" s="33">
        <v>-97.628</v>
      </c>
      <c r="AF49" s="34" t="s">
        <v>74</v>
      </c>
      <c r="AG49" s="33" t="s">
        <v>454</v>
      </c>
      <c r="AH49" s="40" t="s">
        <v>455</v>
      </c>
      <c r="AI49" s="33" t="s">
        <v>111</v>
      </c>
      <c r="AJ49" s="33" t="s">
        <v>456</v>
      </c>
      <c r="AK49" s="100" t="s">
        <v>457</v>
      </c>
    </row>
    <row r="50" spans="1:37" s="4" customFormat="1" x14ac:dyDescent="0.25">
      <c r="A50" s="96" t="s">
        <v>458</v>
      </c>
      <c r="B50" s="33" t="s">
        <v>459</v>
      </c>
      <c r="C50" s="46" t="s">
        <v>460</v>
      </c>
      <c r="D50" s="46" t="s">
        <v>461</v>
      </c>
      <c r="E50" s="46" t="s">
        <v>462</v>
      </c>
      <c r="F50" s="34" t="s">
        <v>106</v>
      </c>
      <c r="G50" s="33" t="s">
        <v>70</v>
      </c>
      <c r="H50" s="47">
        <v>46996</v>
      </c>
      <c r="I50" s="36">
        <v>721</v>
      </c>
      <c r="J50" s="37" t="s">
        <v>71</v>
      </c>
      <c r="K50" s="35" t="s">
        <v>463</v>
      </c>
      <c r="L50" s="77"/>
      <c r="M50" s="35">
        <v>96.89</v>
      </c>
      <c r="N50" s="35">
        <v>127.17</v>
      </c>
      <c r="O50" s="35">
        <v>25.24</v>
      </c>
      <c r="P50" s="35">
        <v>24.26</v>
      </c>
      <c r="Q50" s="35">
        <v>159.03</v>
      </c>
      <c r="R50" s="35"/>
      <c r="S50" s="68" t="s">
        <v>73</v>
      </c>
      <c r="T50" s="33" t="s">
        <v>73</v>
      </c>
      <c r="U50" s="33" t="s">
        <v>199</v>
      </c>
      <c r="V50" s="33"/>
      <c r="W50" s="33" t="s">
        <v>199</v>
      </c>
      <c r="X50" s="33"/>
      <c r="Y50" s="38">
        <v>43908</v>
      </c>
      <c r="Z50" s="33"/>
      <c r="AA50" s="38">
        <v>44272</v>
      </c>
      <c r="AB50" s="38">
        <v>45917</v>
      </c>
      <c r="AC50" s="33">
        <f t="shared" si="0"/>
        <v>364</v>
      </c>
      <c r="AD50" s="33">
        <v>29.75</v>
      </c>
      <c r="AE50" s="33">
        <v>-94.925600000000003</v>
      </c>
      <c r="AF50" s="34" t="s">
        <v>74</v>
      </c>
      <c r="AG50" s="33" t="s">
        <v>200</v>
      </c>
      <c r="AH50" s="40" t="s">
        <v>464</v>
      </c>
      <c r="AI50" s="33" t="s">
        <v>465</v>
      </c>
      <c r="AJ50" s="33" t="s">
        <v>466</v>
      </c>
      <c r="AK50" s="100" t="s">
        <v>467</v>
      </c>
    </row>
    <row r="51" spans="1:37" s="4" customFormat="1" ht="30" x14ac:dyDescent="0.25">
      <c r="A51" s="96" t="s">
        <v>468</v>
      </c>
      <c r="B51" s="33" t="s">
        <v>469</v>
      </c>
      <c r="C51" s="33" t="s">
        <v>470</v>
      </c>
      <c r="D51" s="46" t="s">
        <v>471</v>
      </c>
      <c r="E51" s="33"/>
      <c r="F51" s="34" t="s">
        <v>432</v>
      </c>
      <c r="G51" s="33" t="s">
        <v>70</v>
      </c>
      <c r="H51" s="47">
        <v>45961</v>
      </c>
      <c r="I51" s="36">
        <v>600</v>
      </c>
      <c r="J51" s="37" t="s">
        <v>71</v>
      </c>
      <c r="K51" s="35" t="s">
        <v>472</v>
      </c>
      <c r="L51" s="77"/>
      <c r="M51" s="35">
        <v>12.56</v>
      </c>
      <c r="N51" s="35">
        <v>4169.76</v>
      </c>
      <c r="O51" s="35">
        <v>119.14</v>
      </c>
      <c r="P51" s="35">
        <v>17.52</v>
      </c>
      <c r="Q51" s="35">
        <v>1101.44</v>
      </c>
      <c r="R51" s="35">
        <v>55.14</v>
      </c>
      <c r="S51" s="33"/>
      <c r="T51" s="33" t="s">
        <v>73</v>
      </c>
      <c r="U51" s="33"/>
      <c r="V51" s="33"/>
      <c r="W51" s="33"/>
      <c r="X51" s="33"/>
      <c r="Y51" s="38">
        <v>44460</v>
      </c>
      <c r="Z51" s="33"/>
      <c r="AA51" s="38">
        <v>44943</v>
      </c>
      <c r="AB51" s="38">
        <v>45490</v>
      </c>
      <c r="AC51" s="33">
        <f t="shared" si="0"/>
        <v>483</v>
      </c>
      <c r="AD51" s="33">
        <v>34.082594</v>
      </c>
      <c r="AE51" s="33">
        <v>-99.175827999999996</v>
      </c>
      <c r="AF51" s="34" t="s">
        <v>473</v>
      </c>
      <c r="AG51" s="33" t="s">
        <v>267</v>
      </c>
      <c r="AH51" s="40" t="s">
        <v>474</v>
      </c>
      <c r="AI51" s="44" t="s">
        <v>475</v>
      </c>
      <c r="AJ51" s="33" t="s">
        <v>476</v>
      </c>
      <c r="AK51" s="100" t="s">
        <v>477</v>
      </c>
    </row>
    <row r="52" spans="1:37" s="4" customFormat="1" x14ac:dyDescent="0.25">
      <c r="A52" s="96" t="s">
        <v>349</v>
      </c>
      <c r="B52" s="33" t="s">
        <v>194</v>
      </c>
      <c r="C52" s="33" t="s">
        <v>350</v>
      </c>
      <c r="D52" s="33" t="s">
        <v>351</v>
      </c>
      <c r="E52" s="33" t="s">
        <v>478</v>
      </c>
      <c r="F52" s="34" t="s">
        <v>106</v>
      </c>
      <c r="G52" s="33" t="s">
        <v>118</v>
      </c>
      <c r="H52" s="45" t="s">
        <v>354</v>
      </c>
      <c r="I52" s="36">
        <v>102</v>
      </c>
      <c r="J52" s="41"/>
      <c r="K52" s="35"/>
      <c r="L52" s="81"/>
      <c r="M52" s="63"/>
      <c r="N52" s="63"/>
      <c r="O52" s="63"/>
      <c r="P52" s="63"/>
      <c r="Q52" s="63"/>
      <c r="R52" s="63"/>
      <c r="S52" s="33"/>
      <c r="T52" s="40" t="s">
        <v>393</v>
      </c>
      <c r="U52" s="33" t="s">
        <v>199</v>
      </c>
      <c r="V52" s="33" t="s">
        <v>199</v>
      </c>
      <c r="W52" s="33" t="s">
        <v>199</v>
      </c>
      <c r="X52" s="33"/>
      <c r="Y52" s="33"/>
      <c r="Z52" s="33"/>
      <c r="AA52" s="63"/>
      <c r="AB52" s="63"/>
      <c r="AC52" s="63"/>
      <c r="AD52" s="33">
        <v>29.848400000000002</v>
      </c>
      <c r="AE52" s="33">
        <v>-95.016000000000005</v>
      </c>
      <c r="AF52" s="39" t="s">
        <v>141</v>
      </c>
      <c r="AG52" s="33" t="s">
        <v>479</v>
      </c>
      <c r="AH52" s="40"/>
      <c r="AI52" s="63"/>
      <c r="AJ52" s="33" t="s">
        <v>358</v>
      </c>
      <c r="AK52" s="100" t="s">
        <v>359</v>
      </c>
    </row>
    <row r="53" spans="1:37" s="4" customFormat="1" x14ac:dyDescent="0.25">
      <c r="A53" s="96"/>
      <c r="B53" s="33"/>
      <c r="C53" s="33" t="s">
        <v>480</v>
      </c>
      <c r="D53" s="33"/>
      <c r="E53" s="33"/>
      <c r="F53" s="34" t="s">
        <v>69</v>
      </c>
      <c r="G53" s="33" t="s">
        <v>118</v>
      </c>
      <c r="H53" s="35"/>
      <c r="I53" s="36">
        <v>2000</v>
      </c>
      <c r="J53" s="33"/>
      <c r="K53" s="35"/>
      <c r="L53" s="79"/>
      <c r="M53" s="33"/>
      <c r="N53" s="33"/>
      <c r="O53" s="33"/>
      <c r="P53" s="33"/>
      <c r="Q53" s="33"/>
      <c r="R53" s="33"/>
      <c r="S53" s="70"/>
      <c r="T53" s="70" t="s">
        <v>73</v>
      </c>
      <c r="U53" s="33"/>
      <c r="V53" s="33"/>
      <c r="W53" s="33"/>
      <c r="X53" s="33"/>
      <c r="Y53" s="33"/>
      <c r="Z53" s="33"/>
      <c r="AA53" s="33"/>
      <c r="AB53" s="38"/>
      <c r="AC53" s="33"/>
      <c r="AD53" s="33"/>
      <c r="AE53" s="33"/>
      <c r="AF53" s="34" t="s">
        <v>74</v>
      </c>
      <c r="AG53" s="33" t="s">
        <v>75</v>
      </c>
      <c r="AH53" s="51"/>
      <c r="AI53" s="33"/>
      <c r="AJ53" s="33"/>
      <c r="AK53" s="101"/>
    </row>
    <row r="54" spans="1:37" s="4" customFormat="1" x14ac:dyDescent="0.25">
      <c r="A54" s="96"/>
      <c r="B54" s="33"/>
      <c r="C54" s="33" t="s">
        <v>481</v>
      </c>
      <c r="D54" s="33"/>
      <c r="E54" s="33"/>
      <c r="F54" s="71" t="s">
        <v>69</v>
      </c>
      <c r="G54" s="33" t="s">
        <v>118</v>
      </c>
      <c r="H54" s="35"/>
      <c r="I54" s="36">
        <v>1200</v>
      </c>
      <c r="J54" s="33"/>
      <c r="K54" s="35"/>
      <c r="L54" s="79"/>
      <c r="M54" s="33"/>
      <c r="N54" s="33"/>
      <c r="O54" s="33"/>
      <c r="P54" s="33"/>
      <c r="Q54" s="33"/>
      <c r="R54" s="33"/>
      <c r="S54" s="70"/>
      <c r="T54" s="33" t="s">
        <v>73</v>
      </c>
      <c r="U54" s="33"/>
      <c r="V54" s="33"/>
      <c r="W54" s="33"/>
      <c r="X54" s="33"/>
      <c r="Y54" s="33"/>
      <c r="Z54" s="33"/>
      <c r="AA54" s="33"/>
      <c r="AB54" s="33"/>
      <c r="AC54" s="33"/>
      <c r="AD54" s="33"/>
      <c r="AE54" s="33"/>
      <c r="AF54" s="71"/>
      <c r="AG54" s="33" t="s">
        <v>75</v>
      </c>
      <c r="AH54" s="51"/>
      <c r="AI54" s="33"/>
      <c r="AJ54" s="33"/>
      <c r="AK54" s="101"/>
    </row>
    <row r="55" spans="1:37" s="4" customFormat="1" x14ac:dyDescent="0.25">
      <c r="A55" s="96"/>
      <c r="B55" s="33"/>
      <c r="C55" s="33" t="s">
        <v>286</v>
      </c>
      <c r="D55" s="33"/>
      <c r="E55" s="33"/>
      <c r="F55" s="34" t="s">
        <v>69</v>
      </c>
      <c r="G55" s="33" t="s">
        <v>118</v>
      </c>
      <c r="H55" s="35"/>
      <c r="I55" s="36">
        <v>1000</v>
      </c>
      <c r="J55" s="33"/>
      <c r="K55" s="35"/>
      <c r="L55" s="79"/>
      <c r="M55" s="33"/>
      <c r="N55" s="33"/>
      <c r="O55" s="33"/>
      <c r="P55" s="33"/>
      <c r="Q55" s="33"/>
      <c r="R55" s="33"/>
      <c r="S55" s="70"/>
      <c r="T55" s="33" t="s">
        <v>73</v>
      </c>
      <c r="U55" s="33"/>
      <c r="V55" s="33"/>
      <c r="W55" s="33"/>
      <c r="X55" s="33"/>
      <c r="Y55" s="33"/>
      <c r="Z55" s="33"/>
      <c r="AA55" s="33"/>
      <c r="AB55" s="33"/>
      <c r="AC55" s="33"/>
      <c r="AD55" s="33"/>
      <c r="AE55" s="33"/>
      <c r="AF55" s="34" t="s">
        <v>74</v>
      </c>
      <c r="AG55" s="33" t="s">
        <v>75</v>
      </c>
      <c r="AH55" s="51"/>
      <c r="AI55" s="33"/>
      <c r="AJ55" s="33"/>
      <c r="AK55" s="101"/>
    </row>
    <row r="56" spans="1:37" s="4" customFormat="1" x14ac:dyDescent="0.25">
      <c r="A56" s="96" t="s">
        <v>482</v>
      </c>
      <c r="B56" s="33" t="s">
        <v>483</v>
      </c>
      <c r="C56" s="44" t="s">
        <v>484</v>
      </c>
      <c r="D56" s="44" t="s">
        <v>485</v>
      </c>
      <c r="E56" s="44"/>
      <c r="F56" s="34" t="s">
        <v>486</v>
      </c>
      <c r="G56" s="33" t="s">
        <v>118</v>
      </c>
      <c r="H56" s="47">
        <v>46539</v>
      </c>
      <c r="I56" s="36">
        <v>166</v>
      </c>
      <c r="J56" s="41"/>
      <c r="K56" s="45"/>
      <c r="L56" s="79"/>
      <c r="M56" s="33"/>
      <c r="N56" s="33"/>
      <c r="O56" s="33"/>
      <c r="P56" s="33"/>
      <c r="Q56" s="33"/>
      <c r="R56" s="33"/>
      <c r="S56" s="40" t="s">
        <v>258</v>
      </c>
      <c r="T56" s="33" t="s">
        <v>73</v>
      </c>
      <c r="U56" s="33"/>
      <c r="V56" s="33"/>
      <c r="W56" s="33"/>
      <c r="X56" s="44"/>
      <c r="Y56" s="33"/>
      <c r="Z56" s="33"/>
      <c r="AA56" s="33"/>
      <c r="AB56" s="33"/>
      <c r="AC56" s="33"/>
      <c r="AD56" s="33">
        <v>32.921518570928399</v>
      </c>
      <c r="AE56" s="33">
        <v>-94.7230734323484</v>
      </c>
      <c r="AF56" s="34"/>
      <c r="AG56" s="33" t="s">
        <v>211</v>
      </c>
      <c r="AH56" s="51"/>
      <c r="AI56" s="33"/>
      <c r="AJ56" s="33" t="s">
        <v>487</v>
      </c>
      <c r="AK56" s="100" t="s">
        <v>488</v>
      </c>
    </row>
    <row r="57" spans="1:37" s="4" customFormat="1" x14ac:dyDescent="0.25">
      <c r="A57" s="96"/>
      <c r="B57" s="33"/>
      <c r="C57" s="33" t="s">
        <v>489</v>
      </c>
      <c r="D57" s="33"/>
      <c r="E57" s="33"/>
      <c r="F57" s="34" t="s">
        <v>69</v>
      </c>
      <c r="G57" s="33" t="s">
        <v>118</v>
      </c>
      <c r="H57" s="35"/>
      <c r="I57" s="36">
        <v>800</v>
      </c>
      <c r="J57" s="33"/>
      <c r="K57" s="35"/>
      <c r="L57" s="79"/>
      <c r="M57" s="33"/>
      <c r="N57" s="33"/>
      <c r="O57" s="33"/>
      <c r="P57" s="33"/>
      <c r="Q57" s="33"/>
      <c r="R57" s="33"/>
      <c r="S57" s="33"/>
      <c r="T57" s="33" t="s">
        <v>73</v>
      </c>
      <c r="U57" s="33"/>
      <c r="V57" s="33"/>
      <c r="W57" s="33"/>
      <c r="X57" s="33"/>
      <c r="Y57" s="33"/>
      <c r="Z57" s="33"/>
      <c r="AA57" s="33"/>
      <c r="AB57" s="33"/>
      <c r="AC57" s="33"/>
      <c r="AD57" s="33"/>
      <c r="AE57" s="33"/>
      <c r="AF57" s="34"/>
      <c r="AG57" s="33" t="s">
        <v>75</v>
      </c>
      <c r="AH57" s="51"/>
      <c r="AI57" s="33"/>
      <c r="AJ57" s="33"/>
      <c r="AK57" s="101"/>
    </row>
    <row r="58" spans="1:37" s="4" customFormat="1" x14ac:dyDescent="0.25">
      <c r="A58" s="96" t="s">
        <v>490</v>
      </c>
      <c r="B58" s="33" t="s">
        <v>491</v>
      </c>
      <c r="C58" s="33" t="s">
        <v>492</v>
      </c>
      <c r="D58" s="33" t="s">
        <v>493</v>
      </c>
      <c r="E58" s="33"/>
      <c r="F58" s="34" t="s">
        <v>106</v>
      </c>
      <c r="G58" s="33" t="s">
        <v>118</v>
      </c>
      <c r="H58" s="35"/>
      <c r="I58" s="36">
        <v>600</v>
      </c>
      <c r="J58" s="41"/>
      <c r="K58" s="35"/>
      <c r="L58" s="79"/>
      <c r="M58" s="33"/>
      <c r="N58" s="33"/>
      <c r="O58" s="33"/>
      <c r="P58" s="33"/>
      <c r="Q58" s="33"/>
      <c r="R58" s="33"/>
      <c r="S58" s="33"/>
      <c r="T58" s="33" t="s">
        <v>73</v>
      </c>
      <c r="U58" s="33"/>
      <c r="V58" s="33"/>
      <c r="W58" s="33"/>
      <c r="X58" s="33"/>
      <c r="Y58" s="33"/>
      <c r="Z58" s="33"/>
      <c r="AA58" s="33"/>
      <c r="AB58" s="33"/>
      <c r="AC58" s="33"/>
      <c r="AD58" s="33">
        <v>27.889289999999999</v>
      </c>
      <c r="AE58" s="33">
        <v>-97.258420000000001</v>
      </c>
      <c r="AF58" s="34" t="s">
        <v>74</v>
      </c>
      <c r="AG58" s="33" t="s">
        <v>75</v>
      </c>
      <c r="AH58" s="51"/>
      <c r="AI58" s="33"/>
      <c r="AJ58" s="33" t="s">
        <v>494</v>
      </c>
      <c r="AK58" s="100" t="s">
        <v>495</v>
      </c>
    </row>
    <row r="59" spans="1:37" s="4" customFormat="1" x14ac:dyDescent="0.25">
      <c r="A59" s="96"/>
      <c r="B59" s="33"/>
      <c r="C59" s="33" t="s">
        <v>481</v>
      </c>
      <c r="D59" s="33"/>
      <c r="E59" s="33"/>
      <c r="F59" s="34" t="s">
        <v>69</v>
      </c>
      <c r="G59" s="33" t="s">
        <v>118</v>
      </c>
      <c r="H59" s="35"/>
      <c r="I59" s="36">
        <v>600</v>
      </c>
      <c r="J59" s="33"/>
      <c r="K59" s="35"/>
      <c r="L59" s="79"/>
      <c r="M59" s="33"/>
      <c r="N59" s="33"/>
      <c r="O59" s="33"/>
      <c r="P59" s="33"/>
      <c r="Q59" s="33"/>
      <c r="R59" s="33"/>
      <c r="S59" s="33"/>
      <c r="T59" s="33" t="s">
        <v>73</v>
      </c>
      <c r="U59" s="33"/>
      <c r="V59" s="33"/>
      <c r="W59" s="33"/>
      <c r="X59" s="33"/>
      <c r="Y59" s="33"/>
      <c r="Z59" s="33"/>
      <c r="AA59" s="33"/>
      <c r="AB59" s="33"/>
      <c r="AC59" s="33"/>
      <c r="AD59" s="33"/>
      <c r="AE59" s="33"/>
      <c r="AF59" s="34"/>
      <c r="AG59" s="33" t="s">
        <v>75</v>
      </c>
      <c r="AH59" s="51"/>
      <c r="AI59" s="33"/>
      <c r="AJ59" s="33"/>
      <c r="AK59" s="101"/>
    </row>
    <row r="60" spans="1:37" s="4" customFormat="1" x14ac:dyDescent="0.25">
      <c r="A60" s="96" t="s">
        <v>496</v>
      </c>
      <c r="B60" s="33" t="s">
        <v>497</v>
      </c>
      <c r="C60" s="33" t="s">
        <v>498</v>
      </c>
      <c r="D60" s="33" t="s">
        <v>499</v>
      </c>
      <c r="E60" s="33" t="s">
        <v>500</v>
      </c>
      <c r="F60" s="34" t="s">
        <v>106</v>
      </c>
      <c r="G60" s="33" t="s">
        <v>118</v>
      </c>
      <c r="H60" s="35"/>
      <c r="I60" s="36">
        <v>540</v>
      </c>
      <c r="J60" s="33"/>
      <c r="K60" s="35"/>
      <c r="L60" s="79"/>
      <c r="M60" s="33"/>
      <c r="N60" s="33"/>
      <c r="O60" s="33"/>
      <c r="P60" s="33"/>
      <c r="Q60" s="33"/>
      <c r="R60" s="33"/>
      <c r="S60" s="33"/>
      <c r="T60" s="33" t="s">
        <v>73</v>
      </c>
      <c r="U60" s="33"/>
      <c r="V60" s="33"/>
      <c r="W60" s="33"/>
      <c r="X60" s="33"/>
      <c r="Y60" s="33"/>
      <c r="Z60" s="33"/>
      <c r="AA60" s="33"/>
      <c r="AB60" s="33"/>
      <c r="AC60" s="33"/>
      <c r="AD60" s="33">
        <v>33.696800000000003</v>
      </c>
      <c r="AE60" s="33">
        <v>-95.557699999999997</v>
      </c>
      <c r="AF60" s="34" t="s">
        <v>74</v>
      </c>
      <c r="AG60" s="33" t="s">
        <v>75</v>
      </c>
      <c r="AH60" s="40"/>
      <c r="AI60" s="33"/>
      <c r="AJ60" s="33" t="s">
        <v>501</v>
      </c>
      <c r="AK60" s="102" t="s">
        <v>502</v>
      </c>
    </row>
    <row r="61" spans="1:37" s="4" customFormat="1" x14ac:dyDescent="0.25">
      <c r="A61" s="96"/>
      <c r="B61" s="33"/>
      <c r="C61" s="33" t="s">
        <v>503</v>
      </c>
      <c r="D61" s="33"/>
      <c r="E61" s="33"/>
      <c r="F61" s="34" t="s">
        <v>69</v>
      </c>
      <c r="G61" s="33" t="s">
        <v>118</v>
      </c>
      <c r="H61" s="35"/>
      <c r="I61" s="36">
        <v>500</v>
      </c>
      <c r="J61" s="33"/>
      <c r="K61" s="35"/>
      <c r="L61" s="79"/>
      <c r="M61" s="33"/>
      <c r="N61" s="33"/>
      <c r="O61" s="33"/>
      <c r="P61" s="33"/>
      <c r="Q61" s="33"/>
      <c r="R61" s="33"/>
      <c r="S61" s="33"/>
      <c r="T61" s="33" t="s">
        <v>73</v>
      </c>
      <c r="U61" s="33"/>
      <c r="V61" s="33"/>
      <c r="W61" s="33"/>
      <c r="X61" s="33"/>
      <c r="Y61" s="33"/>
      <c r="Z61" s="33"/>
      <c r="AA61" s="33"/>
      <c r="AB61" s="33"/>
      <c r="AC61" s="33"/>
      <c r="AD61" s="33"/>
      <c r="AE61" s="33"/>
      <c r="AF61" s="34"/>
      <c r="AG61" s="33" t="s">
        <v>75</v>
      </c>
      <c r="AH61" s="51"/>
      <c r="AI61" s="33"/>
      <c r="AJ61" s="33"/>
      <c r="AK61" s="101"/>
    </row>
    <row r="62" spans="1:37" s="4" customFormat="1" x14ac:dyDescent="0.25">
      <c r="A62" s="96"/>
      <c r="B62" s="33"/>
      <c r="C62" s="33" t="s">
        <v>504</v>
      </c>
      <c r="D62" s="33"/>
      <c r="E62" s="33"/>
      <c r="F62" s="34" t="s">
        <v>69</v>
      </c>
      <c r="G62" s="33" t="s">
        <v>118</v>
      </c>
      <c r="H62" s="35"/>
      <c r="I62" s="36">
        <v>500</v>
      </c>
      <c r="J62" s="33"/>
      <c r="K62" s="35"/>
      <c r="L62" s="79"/>
      <c r="M62" s="33"/>
      <c r="N62" s="33"/>
      <c r="O62" s="33"/>
      <c r="P62" s="33"/>
      <c r="Q62" s="33"/>
      <c r="R62" s="33"/>
      <c r="S62" s="33"/>
      <c r="T62" s="33" t="s">
        <v>73</v>
      </c>
      <c r="U62" s="33"/>
      <c r="V62" s="33"/>
      <c r="W62" s="33"/>
      <c r="X62" s="33"/>
      <c r="Y62" s="33"/>
      <c r="Z62" s="33"/>
      <c r="AA62" s="33"/>
      <c r="AB62" s="33"/>
      <c r="AC62" s="33"/>
      <c r="AD62" s="33"/>
      <c r="AE62" s="33"/>
      <c r="AF62" s="34"/>
      <c r="AG62" s="33" t="s">
        <v>75</v>
      </c>
      <c r="AH62" s="51"/>
      <c r="AI62" s="33"/>
      <c r="AJ62" s="33"/>
      <c r="AK62" s="101"/>
    </row>
    <row r="63" spans="1:37" s="4" customFormat="1" x14ac:dyDescent="0.25">
      <c r="A63" s="96"/>
      <c r="B63" s="33"/>
      <c r="C63" s="33" t="s">
        <v>505</v>
      </c>
      <c r="D63" s="33"/>
      <c r="E63" s="33"/>
      <c r="F63" s="34" t="s">
        <v>69</v>
      </c>
      <c r="G63" s="33" t="s">
        <v>118</v>
      </c>
      <c r="H63" s="35"/>
      <c r="I63" s="36">
        <v>500</v>
      </c>
      <c r="J63" s="33"/>
      <c r="K63" s="35"/>
      <c r="L63" s="79"/>
      <c r="M63" s="33"/>
      <c r="N63" s="33"/>
      <c r="O63" s="33"/>
      <c r="P63" s="33"/>
      <c r="Q63" s="33"/>
      <c r="R63" s="33"/>
      <c r="S63" s="33"/>
      <c r="T63" s="33" t="s">
        <v>73</v>
      </c>
      <c r="U63" s="33"/>
      <c r="V63" s="33"/>
      <c r="W63" s="33"/>
      <c r="X63" s="33"/>
      <c r="Y63" s="33"/>
      <c r="Z63" s="33"/>
      <c r="AA63" s="33"/>
      <c r="AB63" s="33"/>
      <c r="AC63" s="33"/>
      <c r="AD63" s="33"/>
      <c r="AE63" s="33"/>
      <c r="AF63" s="34"/>
      <c r="AG63" s="33" t="s">
        <v>75</v>
      </c>
      <c r="AH63" s="51"/>
      <c r="AI63" s="33"/>
      <c r="AJ63" s="33"/>
      <c r="AK63" s="101"/>
    </row>
    <row r="64" spans="1:37" s="4" customFormat="1" x14ac:dyDescent="0.25">
      <c r="A64" s="96"/>
      <c r="B64" s="33"/>
      <c r="C64" s="33" t="s">
        <v>506</v>
      </c>
      <c r="D64" s="33"/>
      <c r="E64" s="33"/>
      <c r="F64" s="34" t="s">
        <v>69</v>
      </c>
      <c r="G64" s="33" t="s">
        <v>118</v>
      </c>
      <c r="H64" s="35"/>
      <c r="I64" s="36">
        <v>500</v>
      </c>
      <c r="J64" s="33"/>
      <c r="K64" s="35"/>
      <c r="L64" s="79"/>
      <c r="M64" s="33"/>
      <c r="N64" s="33"/>
      <c r="O64" s="33"/>
      <c r="P64" s="33"/>
      <c r="Q64" s="33"/>
      <c r="R64" s="33"/>
      <c r="S64" s="33"/>
      <c r="T64" s="33" t="s">
        <v>73</v>
      </c>
      <c r="U64" s="33"/>
      <c r="V64" s="33"/>
      <c r="W64" s="33"/>
      <c r="X64" s="33"/>
      <c r="Y64" s="33"/>
      <c r="Z64" s="33"/>
      <c r="AA64" s="33"/>
      <c r="AB64" s="33"/>
      <c r="AC64" s="33"/>
      <c r="AD64" s="33"/>
      <c r="AE64" s="33"/>
      <c r="AF64" s="34"/>
      <c r="AG64" s="33" t="s">
        <v>75</v>
      </c>
      <c r="AH64" s="51"/>
      <c r="AI64" s="33"/>
      <c r="AJ64" s="33"/>
      <c r="AK64" s="101"/>
    </row>
    <row r="65" spans="1:37" s="4" customFormat="1" x14ac:dyDescent="0.25">
      <c r="A65" s="96"/>
      <c r="B65" s="33"/>
      <c r="C65" s="33" t="s">
        <v>507</v>
      </c>
      <c r="D65" s="33"/>
      <c r="E65" s="33"/>
      <c r="F65" s="34" t="s">
        <v>69</v>
      </c>
      <c r="G65" s="33" t="s">
        <v>118</v>
      </c>
      <c r="H65" s="35"/>
      <c r="I65" s="36">
        <v>500</v>
      </c>
      <c r="J65" s="33"/>
      <c r="K65" s="35"/>
      <c r="L65" s="79"/>
      <c r="M65" s="33"/>
      <c r="N65" s="33"/>
      <c r="O65" s="33"/>
      <c r="P65" s="33"/>
      <c r="Q65" s="33"/>
      <c r="R65" s="33"/>
      <c r="S65" s="33"/>
      <c r="T65" s="33" t="s">
        <v>73</v>
      </c>
      <c r="U65" s="33"/>
      <c r="V65" s="33"/>
      <c r="W65" s="33"/>
      <c r="X65" s="33"/>
      <c r="Y65" s="33"/>
      <c r="Z65" s="33"/>
      <c r="AA65" s="33"/>
      <c r="AB65" s="33"/>
      <c r="AC65" s="33"/>
      <c r="AD65" s="33"/>
      <c r="AE65" s="33"/>
      <c r="AF65" s="34"/>
      <c r="AG65" s="33" t="s">
        <v>75</v>
      </c>
      <c r="AH65" s="51"/>
      <c r="AI65" s="33"/>
      <c r="AJ65" s="33"/>
      <c r="AK65" s="101"/>
    </row>
    <row r="66" spans="1:37" s="4" customFormat="1" x14ac:dyDescent="0.25">
      <c r="A66" s="96"/>
      <c r="B66" s="33"/>
      <c r="C66" s="33" t="s">
        <v>508</v>
      </c>
      <c r="D66" s="33"/>
      <c r="E66" s="33"/>
      <c r="F66" s="34" t="s">
        <v>69</v>
      </c>
      <c r="G66" s="33" t="s">
        <v>118</v>
      </c>
      <c r="H66" s="35"/>
      <c r="I66" s="36">
        <v>500</v>
      </c>
      <c r="J66" s="33"/>
      <c r="K66" s="35"/>
      <c r="L66" s="79"/>
      <c r="M66" s="33"/>
      <c r="N66" s="33"/>
      <c r="O66" s="33"/>
      <c r="P66" s="33"/>
      <c r="Q66" s="33"/>
      <c r="R66" s="33"/>
      <c r="S66" s="33"/>
      <c r="T66" s="33" t="s">
        <v>73</v>
      </c>
      <c r="U66" s="33"/>
      <c r="V66" s="33"/>
      <c r="W66" s="33"/>
      <c r="X66" s="33"/>
      <c r="Y66" s="33"/>
      <c r="Z66" s="33"/>
      <c r="AA66" s="33"/>
      <c r="AB66" s="33"/>
      <c r="AC66" s="33"/>
      <c r="AD66" s="33"/>
      <c r="AE66" s="33"/>
      <c r="AF66" s="34"/>
      <c r="AG66" s="33" t="s">
        <v>75</v>
      </c>
      <c r="AH66" s="51"/>
      <c r="AI66" s="33"/>
      <c r="AJ66" s="33"/>
      <c r="AK66" s="101"/>
    </row>
    <row r="67" spans="1:37" s="4" customFormat="1" x14ac:dyDescent="0.25">
      <c r="A67" s="96"/>
      <c r="B67" s="33"/>
      <c r="C67" s="33" t="s">
        <v>509</v>
      </c>
      <c r="D67" s="33"/>
      <c r="E67" s="33"/>
      <c r="F67" s="34" t="s">
        <v>69</v>
      </c>
      <c r="G67" s="33" t="s">
        <v>118</v>
      </c>
      <c r="H67" s="35"/>
      <c r="I67" s="36">
        <v>500</v>
      </c>
      <c r="J67" s="33"/>
      <c r="K67" s="35"/>
      <c r="L67" s="79"/>
      <c r="M67" s="33"/>
      <c r="N67" s="33"/>
      <c r="O67" s="33"/>
      <c r="P67" s="33"/>
      <c r="Q67" s="33"/>
      <c r="R67" s="33"/>
      <c r="S67" s="33"/>
      <c r="T67" s="33" t="s">
        <v>73</v>
      </c>
      <c r="U67" s="33"/>
      <c r="V67" s="33"/>
      <c r="W67" s="33"/>
      <c r="X67" s="33"/>
      <c r="Y67" s="33"/>
      <c r="Z67" s="33"/>
      <c r="AA67" s="33"/>
      <c r="AB67" s="33"/>
      <c r="AC67" s="33"/>
      <c r="AD67" s="33"/>
      <c r="AE67" s="33"/>
      <c r="AF67" s="34"/>
      <c r="AG67" s="33" t="s">
        <v>75</v>
      </c>
      <c r="AH67" s="51"/>
      <c r="AI67" s="33"/>
      <c r="AJ67" s="33"/>
      <c r="AK67" s="101"/>
    </row>
    <row r="68" spans="1:37" s="4" customFormat="1" x14ac:dyDescent="0.25">
      <c r="A68" s="96"/>
      <c r="B68" s="33"/>
      <c r="C68" s="33" t="s">
        <v>510</v>
      </c>
      <c r="D68" s="33"/>
      <c r="E68" s="33"/>
      <c r="F68" s="34" t="s">
        <v>69</v>
      </c>
      <c r="G68" s="33" t="s">
        <v>118</v>
      </c>
      <c r="H68" s="35"/>
      <c r="I68" s="36">
        <v>500</v>
      </c>
      <c r="J68" s="33"/>
      <c r="K68" s="35"/>
      <c r="L68" s="79"/>
      <c r="M68" s="33"/>
      <c r="N68" s="33"/>
      <c r="O68" s="33"/>
      <c r="P68" s="33"/>
      <c r="Q68" s="33"/>
      <c r="R68" s="33"/>
      <c r="S68" s="33"/>
      <c r="T68" s="33" t="s">
        <v>73</v>
      </c>
      <c r="U68" s="33"/>
      <c r="V68" s="33"/>
      <c r="W68" s="33"/>
      <c r="X68" s="33"/>
      <c r="Y68" s="33"/>
      <c r="Z68" s="33"/>
      <c r="AA68" s="33"/>
      <c r="AB68" s="33"/>
      <c r="AC68" s="33"/>
      <c r="AD68" s="33"/>
      <c r="AE68" s="33"/>
      <c r="AF68" s="34"/>
      <c r="AG68" s="33" t="s">
        <v>75</v>
      </c>
      <c r="AH68" s="51"/>
      <c r="AI68" s="33"/>
      <c r="AJ68" s="33"/>
      <c r="AK68" s="101"/>
    </row>
    <row r="69" spans="1:37" s="4" customFormat="1" x14ac:dyDescent="0.25">
      <c r="A69" s="96"/>
      <c r="B69" s="33"/>
      <c r="C69" s="33" t="s">
        <v>511</v>
      </c>
      <c r="D69" s="33"/>
      <c r="E69" s="33"/>
      <c r="F69" s="34" t="s">
        <v>69</v>
      </c>
      <c r="G69" s="33" t="s">
        <v>118</v>
      </c>
      <c r="H69" s="35"/>
      <c r="I69" s="36">
        <v>500</v>
      </c>
      <c r="J69" s="33"/>
      <c r="K69" s="35"/>
      <c r="L69" s="79"/>
      <c r="M69" s="33"/>
      <c r="N69" s="33"/>
      <c r="O69" s="33"/>
      <c r="P69" s="33"/>
      <c r="Q69" s="33"/>
      <c r="R69" s="33"/>
      <c r="S69" s="33"/>
      <c r="T69" s="33" t="s">
        <v>73</v>
      </c>
      <c r="U69" s="33"/>
      <c r="V69" s="33"/>
      <c r="W69" s="33"/>
      <c r="X69" s="33"/>
      <c r="Y69" s="33"/>
      <c r="Z69" s="33"/>
      <c r="AA69" s="33"/>
      <c r="AB69" s="33"/>
      <c r="AC69" s="33"/>
      <c r="AD69" s="33"/>
      <c r="AE69" s="33"/>
      <c r="AF69" s="34"/>
      <c r="AG69" s="33" t="s">
        <v>75</v>
      </c>
      <c r="AH69" s="51"/>
      <c r="AI69" s="33"/>
      <c r="AJ69" s="33"/>
      <c r="AK69" s="101"/>
    </row>
    <row r="70" spans="1:37" s="4" customFormat="1" x14ac:dyDescent="0.25">
      <c r="A70" s="96"/>
      <c r="B70" s="33"/>
      <c r="C70" s="33" t="s">
        <v>512</v>
      </c>
      <c r="D70" s="33"/>
      <c r="E70" s="33"/>
      <c r="F70" s="34" t="s">
        <v>69</v>
      </c>
      <c r="G70" s="33" t="s">
        <v>118</v>
      </c>
      <c r="H70" s="35"/>
      <c r="I70" s="36">
        <v>500</v>
      </c>
      <c r="J70" s="33"/>
      <c r="K70" s="35"/>
      <c r="L70" s="79"/>
      <c r="M70" s="33"/>
      <c r="N70" s="33"/>
      <c r="O70" s="33"/>
      <c r="P70" s="33"/>
      <c r="Q70" s="33"/>
      <c r="R70" s="33"/>
      <c r="S70" s="33"/>
      <c r="T70" s="33" t="s">
        <v>73</v>
      </c>
      <c r="U70" s="33"/>
      <c r="V70" s="33"/>
      <c r="W70" s="33"/>
      <c r="X70" s="33"/>
      <c r="Y70" s="33"/>
      <c r="Z70" s="33"/>
      <c r="AA70" s="33"/>
      <c r="AB70" s="33"/>
      <c r="AC70" s="33"/>
      <c r="AD70" s="33"/>
      <c r="AE70" s="33"/>
      <c r="AF70" s="34"/>
      <c r="AG70" s="33" t="s">
        <v>75</v>
      </c>
      <c r="AH70" s="51"/>
      <c r="AI70" s="33"/>
      <c r="AJ70" s="33"/>
      <c r="AK70" s="101"/>
    </row>
    <row r="71" spans="1:37" s="4" customFormat="1" x14ac:dyDescent="0.25">
      <c r="A71" s="96"/>
      <c r="B71" s="33"/>
      <c r="C71" s="33" t="s">
        <v>513</v>
      </c>
      <c r="D71" s="33"/>
      <c r="E71" s="33"/>
      <c r="F71" s="34" t="s">
        <v>69</v>
      </c>
      <c r="G71" s="33" t="s">
        <v>118</v>
      </c>
      <c r="H71" s="35"/>
      <c r="I71" s="36">
        <v>500</v>
      </c>
      <c r="J71" s="33"/>
      <c r="K71" s="35"/>
      <c r="L71" s="79"/>
      <c r="M71" s="33"/>
      <c r="N71" s="33"/>
      <c r="O71" s="33"/>
      <c r="P71" s="33"/>
      <c r="Q71" s="33"/>
      <c r="R71" s="33"/>
      <c r="S71" s="33"/>
      <c r="T71" s="33" t="s">
        <v>73</v>
      </c>
      <c r="U71" s="33"/>
      <c r="V71" s="33"/>
      <c r="W71" s="33"/>
      <c r="X71" s="33"/>
      <c r="Y71" s="33"/>
      <c r="Z71" s="33"/>
      <c r="AA71" s="33"/>
      <c r="AB71" s="33"/>
      <c r="AC71" s="33"/>
      <c r="AD71" s="33"/>
      <c r="AE71" s="33"/>
      <c r="AF71" s="34"/>
      <c r="AG71" s="33" t="s">
        <v>75</v>
      </c>
      <c r="AH71" s="51"/>
      <c r="AI71" s="33"/>
      <c r="AJ71" s="33"/>
      <c r="AK71" s="101"/>
    </row>
    <row r="72" spans="1:37" s="4" customFormat="1" x14ac:dyDescent="0.25">
      <c r="A72" s="96"/>
      <c r="B72" s="33"/>
      <c r="C72" s="33" t="s">
        <v>514</v>
      </c>
      <c r="D72" s="33"/>
      <c r="E72" s="33"/>
      <c r="F72" s="34" t="s">
        <v>69</v>
      </c>
      <c r="G72" s="33" t="s">
        <v>118</v>
      </c>
      <c r="H72" s="35"/>
      <c r="I72" s="36">
        <v>500</v>
      </c>
      <c r="J72" s="33"/>
      <c r="K72" s="35"/>
      <c r="L72" s="79"/>
      <c r="M72" s="33"/>
      <c r="N72" s="33"/>
      <c r="O72" s="33"/>
      <c r="P72" s="33"/>
      <c r="Q72" s="33"/>
      <c r="R72" s="33"/>
      <c r="S72" s="33"/>
      <c r="T72" s="33" t="s">
        <v>73</v>
      </c>
      <c r="U72" s="33"/>
      <c r="V72" s="33"/>
      <c r="W72" s="33"/>
      <c r="X72" s="33"/>
      <c r="Y72" s="33"/>
      <c r="Z72" s="33"/>
      <c r="AA72" s="33"/>
      <c r="AB72" s="33"/>
      <c r="AC72" s="33"/>
      <c r="AD72" s="33"/>
      <c r="AE72" s="33"/>
      <c r="AF72" s="34"/>
      <c r="AG72" s="33" t="s">
        <v>75</v>
      </c>
      <c r="AH72" s="51"/>
      <c r="AI72" s="33"/>
      <c r="AJ72" s="33"/>
      <c r="AK72" s="101"/>
    </row>
    <row r="73" spans="1:37" s="4" customFormat="1" x14ac:dyDescent="0.25">
      <c r="A73" s="96"/>
      <c r="B73" s="33" t="s">
        <v>255</v>
      </c>
      <c r="C73" s="46" t="s">
        <v>515</v>
      </c>
      <c r="D73" s="46" t="s">
        <v>516</v>
      </c>
      <c r="E73" s="33"/>
      <c r="F73" s="57" t="s">
        <v>69</v>
      </c>
      <c r="G73" s="33" t="s">
        <v>118</v>
      </c>
      <c r="H73" s="47">
        <v>46539</v>
      </c>
      <c r="I73" s="48">
        <v>487.72</v>
      </c>
      <c r="J73" s="33"/>
      <c r="K73" s="35"/>
      <c r="L73" s="79"/>
      <c r="M73" s="33"/>
      <c r="N73" s="33"/>
      <c r="O73" s="33"/>
      <c r="P73" s="33"/>
      <c r="Q73" s="33"/>
      <c r="R73" s="33"/>
      <c r="S73" s="58"/>
      <c r="T73" s="33" t="s">
        <v>73</v>
      </c>
      <c r="U73" s="33"/>
      <c r="V73" s="33"/>
      <c r="W73" s="33"/>
      <c r="X73" s="33"/>
      <c r="Y73" s="33"/>
      <c r="Z73" s="33"/>
      <c r="AA73" s="33"/>
      <c r="AB73" s="33"/>
      <c r="AC73" s="33"/>
      <c r="AD73" s="33"/>
      <c r="AE73" s="33"/>
      <c r="AF73" s="57"/>
      <c r="AG73" s="33" t="s">
        <v>200</v>
      </c>
      <c r="AH73" s="51"/>
      <c r="AI73" s="33"/>
      <c r="AJ73" s="33"/>
      <c r="AK73" s="101"/>
    </row>
    <row r="74" spans="1:37" s="4" customFormat="1" x14ac:dyDescent="0.25">
      <c r="A74" s="96"/>
      <c r="B74" s="33"/>
      <c r="C74" s="33" t="s">
        <v>517</v>
      </c>
      <c r="D74" s="33"/>
      <c r="E74" s="33"/>
      <c r="F74" s="34" t="s">
        <v>69</v>
      </c>
      <c r="G74" s="33" t="s">
        <v>118</v>
      </c>
      <c r="H74" s="35" t="s">
        <v>518</v>
      </c>
      <c r="I74" s="36">
        <v>480</v>
      </c>
      <c r="J74" s="33"/>
      <c r="K74" s="35"/>
      <c r="L74" s="79"/>
      <c r="M74" s="33"/>
      <c r="N74" s="33"/>
      <c r="O74" s="33"/>
      <c r="P74" s="33"/>
      <c r="Q74" s="33"/>
      <c r="R74" s="33"/>
      <c r="S74" s="33"/>
      <c r="T74" s="33" t="s">
        <v>73</v>
      </c>
      <c r="U74" s="33"/>
      <c r="V74" s="33"/>
      <c r="W74" s="33"/>
      <c r="X74" s="33"/>
      <c r="Y74" s="33"/>
      <c r="Z74" s="33"/>
      <c r="AA74" s="33"/>
      <c r="AB74" s="33"/>
      <c r="AC74" s="33"/>
      <c r="AD74" s="33"/>
      <c r="AE74" s="33"/>
      <c r="AF74" s="34" t="s">
        <v>74</v>
      </c>
      <c r="AG74" s="33" t="s">
        <v>75</v>
      </c>
      <c r="AH74" s="51"/>
      <c r="AI74" s="33"/>
      <c r="AJ74" s="33"/>
      <c r="AK74" s="101"/>
    </row>
    <row r="75" spans="1:37" s="4" customFormat="1" x14ac:dyDescent="0.25">
      <c r="A75" s="96" t="s">
        <v>519</v>
      </c>
      <c r="B75" s="33" t="s">
        <v>520</v>
      </c>
      <c r="C75" s="44" t="s">
        <v>521</v>
      </c>
      <c r="D75" s="44" t="s">
        <v>522</v>
      </c>
      <c r="E75" s="44"/>
      <c r="F75" s="34" t="s">
        <v>106</v>
      </c>
      <c r="G75" s="33" t="s">
        <v>118</v>
      </c>
      <c r="H75" s="35"/>
      <c r="I75" s="36">
        <v>326</v>
      </c>
      <c r="J75" s="41"/>
      <c r="K75" s="45"/>
      <c r="L75" s="79"/>
      <c r="M75" s="33"/>
      <c r="N75" s="33"/>
      <c r="O75" s="33"/>
      <c r="P75" s="33"/>
      <c r="Q75" s="33"/>
      <c r="R75" s="33"/>
      <c r="S75" s="40" t="s">
        <v>210</v>
      </c>
      <c r="T75" s="33" t="s">
        <v>73</v>
      </c>
      <c r="U75" s="33"/>
      <c r="V75" s="33"/>
      <c r="W75" s="33"/>
      <c r="X75" s="44"/>
      <c r="Y75" s="33"/>
      <c r="Z75" s="33"/>
      <c r="AA75" s="33"/>
      <c r="AB75" s="33"/>
      <c r="AC75" s="33"/>
      <c r="AD75" s="33">
        <v>27.804722000000002</v>
      </c>
      <c r="AE75" s="33">
        <v>-97.457499999999996</v>
      </c>
      <c r="AF75" s="34"/>
      <c r="AG75" s="33" t="s">
        <v>259</v>
      </c>
      <c r="AH75" s="51"/>
      <c r="AI75" s="33"/>
      <c r="AJ75" s="33" t="s">
        <v>523</v>
      </c>
      <c r="AK75" s="100" t="s">
        <v>524</v>
      </c>
    </row>
    <row r="76" spans="1:37" s="4" customFormat="1" x14ac:dyDescent="0.25">
      <c r="A76" s="96" t="s">
        <v>193</v>
      </c>
      <c r="B76" s="33" t="s">
        <v>194</v>
      </c>
      <c r="C76" s="46" t="s">
        <v>525</v>
      </c>
      <c r="D76" s="46" t="s">
        <v>526</v>
      </c>
      <c r="E76" s="33"/>
      <c r="F76" s="39" t="s">
        <v>527</v>
      </c>
      <c r="G76" s="33" t="s">
        <v>118</v>
      </c>
      <c r="H76" s="47">
        <v>47119</v>
      </c>
      <c r="I76" s="48">
        <v>208</v>
      </c>
      <c r="J76" s="33"/>
      <c r="K76" s="35"/>
      <c r="L76" s="79"/>
      <c r="M76" s="33"/>
      <c r="N76" s="33"/>
      <c r="O76" s="33"/>
      <c r="P76" s="33"/>
      <c r="Q76" s="33"/>
      <c r="R76" s="33"/>
      <c r="S76" s="49"/>
      <c r="T76" s="49"/>
      <c r="U76" s="33" t="s">
        <v>199</v>
      </c>
      <c r="V76" s="33" t="s">
        <v>199</v>
      </c>
      <c r="W76" s="33" t="s">
        <v>199</v>
      </c>
      <c r="X76" s="33"/>
      <c r="Y76" s="33"/>
      <c r="Z76" s="33"/>
      <c r="AA76" s="33"/>
      <c r="AB76" s="33"/>
      <c r="AC76" s="33"/>
      <c r="AD76" s="33"/>
      <c r="AE76" s="33"/>
      <c r="AF76" s="39"/>
      <c r="AG76" s="33" t="s">
        <v>232</v>
      </c>
      <c r="AH76" s="51"/>
      <c r="AI76" s="33"/>
      <c r="AJ76" s="33"/>
      <c r="AK76" s="101"/>
    </row>
    <row r="77" spans="1:37" s="4" customFormat="1" x14ac:dyDescent="0.25">
      <c r="A77" s="96" t="s">
        <v>245</v>
      </c>
      <c r="B77" s="33" t="s">
        <v>92</v>
      </c>
      <c r="C77" s="33" t="s">
        <v>247</v>
      </c>
      <c r="D77" s="33" t="s">
        <v>248</v>
      </c>
      <c r="E77" s="33" t="s">
        <v>528</v>
      </c>
      <c r="F77" s="34" t="s">
        <v>69</v>
      </c>
      <c r="G77" s="33" t="s">
        <v>118</v>
      </c>
      <c r="H77" s="42">
        <v>46569</v>
      </c>
      <c r="I77" s="36">
        <v>478</v>
      </c>
      <c r="J77" s="33"/>
      <c r="K77" s="35"/>
      <c r="L77" s="79"/>
      <c r="M77" s="33"/>
      <c r="N77" s="33"/>
      <c r="O77" s="33"/>
      <c r="P77" s="33"/>
      <c r="Q77" s="33"/>
      <c r="R77" s="33"/>
      <c r="S77" s="33"/>
      <c r="T77" s="33" t="s">
        <v>73</v>
      </c>
      <c r="U77" s="33"/>
      <c r="V77" s="33"/>
      <c r="W77" s="33"/>
      <c r="X77" s="33"/>
      <c r="Y77" s="33"/>
      <c r="Z77" s="33"/>
      <c r="AA77" s="33"/>
      <c r="AB77" s="33"/>
      <c r="AC77" s="33"/>
      <c r="AD77" s="33"/>
      <c r="AE77" s="33"/>
      <c r="AF77" s="34" t="s">
        <v>74</v>
      </c>
      <c r="AG77" s="33" t="s">
        <v>75</v>
      </c>
      <c r="AH77" s="40"/>
      <c r="AI77" s="33"/>
      <c r="AJ77" s="33"/>
      <c r="AK77" s="101"/>
    </row>
    <row r="78" spans="1:37" s="4" customFormat="1" x14ac:dyDescent="0.25">
      <c r="A78" s="96"/>
      <c r="B78" s="33"/>
      <c r="C78" s="33" t="s">
        <v>529</v>
      </c>
      <c r="D78" s="33"/>
      <c r="E78" s="33"/>
      <c r="F78" s="34" t="s">
        <v>69</v>
      </c>
      <c r="G78" s="33" t="s">
        <v>118</v>
      </c>
      <c r="H78" s="35"/>
      <c r="I78" s="36">
        <v>450</v>
      </c>
      <c r="J78" s="33"/>
      <c r="K78" s="35"/>
      <c r="L78" s="79"/>
      <c r="M78" s="33"/>
      <c r="N78" s="33"/>
      <c r="O78" s="33"/>
      <c r="P78" s="33"/>
      <c r="Q78" s="33"/>
      <c r="R78" s="33"/>
      <c r="S78" s="33"/>
      <c r="T78" s="33" t="s">
        <v>73</v>
      </c>
      <c r="U78" s="33"/>
      <c r="V78" s="33"/>
      <c r="W78" s="33"/>
      <c r="X78" s="33"/>
      <c r="Y78" s="33"/>
      <c r="Z78" s="33"/>
      <c r="AA78" s="33"/>
      <c r="AB78" s="33"/>
      <c r="AC78" s="33"/>
      <c r="AD78" s="33"/>
      <c r="AE78" s="33"/>
      <c r="AF78" s="34"/>
      <c r="AG78" s="33" t="s">
        <v>75</v>
      </c>
      <c r="AH78" s="51"/>
      <c r="AI78" s="33"/>
      <c r="AJ78" s="33"/>
      <c r="AK78" s="101"/>
    </row>
    <row r="79" spans="1:37" s="4" customFormat="1" x14ac:dyDescent="0.25">
      <c r="A79" s="96" t="s">
        <v>271</v>
      </c>
      <c r="B79" s="33" t="s">
        <v>245</v>
      </c>
      <c r="C79" s="33" t="s">
        <v>530</v>
      </c>
      <c r="D79" s="33" t="s">
        <v>531</v>
      </c>
      <c r="E79" s="33"/>
      <c r="F79" s="34" t="s">
        <v>69</v>
      </c>
      <c r="G79" s="33" t="s">
        <v>118</v>
      </c>
      <c r="H79" s="35"/>
      <c r="I79" s="36">
        <v>435</v>
      </c>
      <c r="J79" s="33"/>
      <c r="K79" s="35"/>
      <c r="L79" s="79"/>
      <c r="M79" s="33"/>
      <c r="N79" s="33"/>
      <c r="O79" s="33"/>
      <c r="P79" s="33"/>
      <c r="Q79" s="33"/>
      <c r="R79" s="33"/>
      <c r="S79" s="33"/>
      <c r="T79" s="33" t="s">
        <v>73</v>
      </c>
      <c r="U79" s="33"/>
      <c r="V79" s="33"/>
      <c r="W79" s="33"/>
      <c r="X79" s="33"/>
      <c r="Y79" s="33"/>
      <c r="Z79" s="33"/>
      <c r="AA79" s="33"/>
      <c r="AB79" s="33"/>
      <c r="AC79" s="33"/>
      <c r="AD79" s="33">
        <v>30.984673144394598</v>
      </c>
      <c r="AE79" s="33">
        <v>-102.72228967917501</v>
      </c>
      <c r="AF79" s="34"/>
      <c r="AG79" s="33" t="s">
        <v>75</v>
      </c>
      <c r="AH79" s="51"/>
      <c r="AI79" s="33"/>
      <c r="AJ79" s="33"/>
      <c r="AK79" s="101"/>
    </row>
    <row r="80" spans="1:37" s="4" customFormat="1" x14ac:dyDescent="0.25">
      <c r="A80" s="96" t="s">
        <v>532</v>
      </c>
      <c r="B80" s="33"/>
      <c r="C80" s="33" t="s">
        <v>533</v>
      </c>
      <c r="D80" s="33" t="s">
        <v>534</v>
      </c>
      <c r="E80" s="33"/>
      <c r="F80" s="34" t="s">
        <v>69</v>
      </c>
      <c r="G80" s="33" t="s">
        <v>118</v>
      </c>
      <c r="H80" s="35"/>
      <c r="I80" s="36">
        <v>400</v>
      </c>
      <c r="J80" s="33"/>
      <c r="K80" s="35"/>
      <c r="L80" s="79"/>
      <c r="M80" s="33"/>
      <c r="N80" s="33"/>
      <c r="O80" s="33"/>
      <c r="P80" s="33"/>
      <c r="Q80" s="33"/>
      <c r="R80" s="33"/>
      <c r="S80" s="33"/>
      <c r="T80" s="33" t="s">
        <v>73</v>
      </c>
      <c r="U80" s="33"/>
      <c r="V80" s="33"/>
      <c r="W80" s="33"/>
      <c r="X80" s="33"/>
      <c r="Y80" s="33"/>
      <c r="Z80" s="33"/>
      <c r="AA80" s="33"/>
      <c r="AB80" s="33"/>
      <c r="AC80" s="33"/>
      <c r="AD80" s="33"/>
      <c r="AE80" s="33"/>
      <c r="AF80" s="34"/>
      <c r="AG80" s="33" t="s">
        <v>75</v>
      </c>
      <c r="AH80" s="51"/>
      <c r="AI80" s="33"/>
      <c r="AJ80" s="33"/>
      <c r="AK80" s="101"/>
    </row>
    <row r="81" spans="1:37" s="4" customFormat="1" x14ac:dyDescent="0.25">
      <c r="A81" s="96"/>
      <c r="B81" s="33"/>
      <c r="C81" s="33" t="s">
        <v>535</v>
      </c>
      <c r="D81" s="33" t="s">
        <v>536</v>
      </c>
      <c r="E81" s="33"/>
      <c r="F81" s="34" t="s">
        <v>69</v>
      </c>
      <c r="G81" s="33" t="s">
        <v>118</v>
      </c>
      <c r="H81" s="35"/>
      <c r="I81" s="36">
        <v>350</v>
      </c>
      <c r="J81" s="33"/>
      <c r="K81" s="35"/>
      <c r="L81" s="79"/>
      <c r="M81" s="33"/>
      <c r="N81" s="33"/>
      <c r="O81" s="33"/>
      <c r="P81" s="33"/>
      <c r="Q81" s="33"/>
      <c r="R81" s="33"/>
      <c r="S81" s="33"/>
      <c r="T81" s="33" t="s">
        <v>73</v>
      </c>
      <c r="U81" s="33"/>
      <c r="V81" s="33"/>
      <c r="W81" s="33"/>
      <c r="X81" s="33"/>
      <c r="Y81" s="33"/>
      <c r="Z81" s="33"/>
      <c r="AA81" s="33"/>
      <c r="AB81" s="33"/>
      <c r="AC81" s="33"/>
      <c r="AD81" s="33"/>
      <c r="AE81" s="33"/>
      <c r="AF81" s="34" t="s">
        <v>74</v>
      </c>
      <c r="AG81" s="33" t="s">
        <v>75</v>
      </c>
      <c r="AH81" s="51"/>
      <c r="AI81" s="33"/>
      <c r="AJ81" s="33"/>
      <c r="AK81" s="101"/>
    </row>
    <row r="82" spans="1:37" s="4" customFormat="1" x14ac:dyDescent="0.25">
      <c r="A82" s="96"/>
      <c r="B82" s="33"/>
      <c r="C82" s="33" t="s">
        <v>537</v>
      </c>
      <c r="D82" s="33" t="s">
        <v>538</v>
      </c>
      <c r="E82" s="33"/>
      <c r="F82" s="34" t="s">
        <v>69</v>
      </c>
      <c r="G82" s="33" t="s">
        <v>118</v>
      </c>
      <c r="H82" s="35"/>
      <c r="I82" s="36">
        <v>350</v>
      </c>
      <c r="J82" s="33"/>
      <c r="K82" s="35"/>
      <c r="L82" s="79"/>
      <c r="M82" s="33"/>
      <c r="N82" s="33"/>
      <c r="O82" s="33"/>
      <c r="P82" s="33"/>
      <c r="Q82" s="33"/>
      <c r="R82" s="33"/>
      <c r="S82" s="33"/>
      <c r="T82" s="33" t="s">
        <v>73</v>
      </c>
      <c r="U82" s="33"/>
      <c r="V82" s="33"/>
      <c r="W82" s="33"/>
      <c r="X82" s="33"/>
      <c r="Y82" s="33"/>
      <c r="Z82" s="33"/>
      <c r="AA82" s="33"/>
      <c r="AB82" s="33"/>
      <c r="AC82" s="33"/>
      <c r="AD82" s="33"/>
      <c r="AE82" s="33"/>
      <c r="AF82" s="34" t="s">
        <v>74</v>
      </c>
      <c r="AG82" s="33" t="s">
        <v>75</v>
      </c>
      <c r="AH82" s="51"/>
      <c r="AI82" s="33"/>
      <c r="AJ82" s="33"/>
      <c r="AK82" s="101"/>
    </row>
    <row r="83" spans="1:37" s="4" customFormat="1" x14ac:dyDescent="0.25">
      <c r="A83" s="96"/>
      <c r="B83" s="33"/>
      <c r="C83" s="33" t="s">
        <v>539</v>
      </c>
      <c r="D83" s="33" t="s">
        <v>540</v>
      </c>
      <c r="E83" s="33"/>
      <c r="F83" s="34" t="s">
        <v>69</v>
      </c>
      <c r="G83" s="33" t="s">
        <v>118</v>
      </c>
      <c r="H83" s="35"/>
      <c r="I83" s="36">
        <v>350</v>
      </c>
      <c r="J83" s="33"/>
      <c r="K83" s="35"/>
      <c r="L83" s="79"/>
      <c r="M83" s="33"/>
      <c r="N83" s="33"/>
      <c r="O83" s="33"/>
      <c r="P83" s="33"/>
      <c r="Q83" s="33"/>
      <c r="R83" s="33"/>
      <c r="S83" s="33"/>
      <c r="T83" s="33" t="s">
        <v>73</v>
      </c>
      <c r="U83" s="33"/>
      <c r="V83" s="33"/>
      <c r="W83" s="33"/>
      <c r="X83" s="33"/>
      <c r="Y83" s="33"/>
      <c r="Z83" s="33"/>
      <c r="AA83" s="33"/>
      <c r="AB83" s="33"/>
      <c r="AC83" s="33"/>
      <c r="AD83" s="33"/>
      <c r="AE83" s="33"/>
      <c r="AF83" s="34" t="s">
        <v>74</v>
      </c>
      <c r="AG83" s="33" t="s">
        <v>75</v>
      </c>
      <c r="AH83" s="51"/>
      <c r="AI83" s="33"/>
      <c r="AJ83" s="33"/>
      <c r="AK83" s="101"/>
    </row>
    <row r="84" spans="1:37" s="4" customFormat="1" x14ac:dyDescent="0.25">
      <c r="A84" s="96"/>
      <c r="B84" s="33"/>
      <c r="C84" s="33" t="s">
        <v>541</v>
      </c>
      <c r="D84" s="33"/>
      <c r="E84" s="33"/>
      <c r="F84" s="34" t="s">
        <v>69</v>
      </c>
      <c r="G84" s="33" t="s">
        <v>118</v>
      </c>
      <c r="H84" s="35"/>
      <c r="I84" s="36">
        <v>320</v>
      </c>
      <c r="J84" s="33"/>
      <c r="K84" s="35"/>
      <c r="L84" s="79"/>
      <c r="M84" s="33"/>
      <c r="N84" s="33"/>
      <c r="O84" s="33"/>
      <c r="P84" s="33"/>
      <c r="Q84" s="33"/>
      <c r="R84" s="33"/>
      <c r="S84" s="33"/>
      <c r="T84" s="33" t="s">
        <v>73</v>
      </c>
      <c r="U84" s="33"/>
      <c r="V84" s="33"/>
      <c r="W84" s="33"/>
      <c r="X84" s="33"/>
      <c r="Y84" s="33"/>
      <c r="Z84" s="33"/>
      <c r="AA84" s="33"/>
      <c r="AB84" s="33"/>
      <c r="AC84" s="33"/>
      <c r="AD84" s="33"/>
      <c r="AE84" s="33"/>
      <c r="AF84" s="34"/>
      <c r="AG84" s="33" t="s">
        <v>75</v>
      </c>
      <c r="AH84" s="51"/>
      <c r="AI84" s="33"/>
      <c r="AJ84" s="33"/>
      <c r="AK84" s="101"/>
    </row>
    <row r="85" spans="1:37" s="4" customFormat="1" x14ac:dyDescent="0.25">
      <c r="A85" s="96" t="s">
        <v>542</v>
      </c>
      <c r="B85" s="33"/>
      <c r="C85" s="33" t="s">
        <v>533</v>
      </c>
      <c r="D85" s="33" t="s">
        <v>543</v>
      </c>
      <c r="E85" s="33"/>
      <c r="F85" s="39" t="s">
        <v>527</v>
      </c>
      <c r="G85" s="33" t="s">
        <v>118</v>
      </c>
      <c r="H85" s="35"/>
      <c r="I85" s="36">
        <v>300</v>
      </c>
      <c r="J85" s="33"/>
      <c r="K85" s="35"/>
      <c r="L85" s="79"/>
      <c r="M85" s="33"/>
      <c r="N85" s="33"/>
      <c r="O85" s="33"/>
      <c r="P85" s="33"/>
      <c r="Q85" s="33"/>
      <c r="R85" s="33"/>
      <c r="S85" s="33"/>
      <c r="T85" s="33" t="s">
        <v>73</v>
      </c>
      <c r="U85" s="33"/>
      <c r="V85" s="33"/>
      <c r="W85" s="33"/>
      <c r="X85" s="33"/>
      <c r="Y85" s="33"/>
      <c r="Z85" s="33"/>
      <c r="AA85" s="33"/>
      <c r="AB85" s="33"/>
      <c r="AC85" s="33"/>
      <c r="AD85" s="33"/>
      <c r="AE85" s="33"/>
      <c r="AF85" s="34"/>
      <c r="AG85" s="33" t="s">
        <v>75</v>
      </c>
      <c r="AH85" s="51"/>
      <c r="AI85" s="33"/>
      <c r="AJ85" s="33"/>
      <c r="AK85" s="101"/>
    </row>
    <row r="86" spans="1:37" s="4" customFormat="1" x14ac:dyDescent="0.25">
      <c r="A86" s="96"/>
      <c r="B86" s="33" t="s">
        <v>544</v>
      </c>
      <c r="C86" s="33" t="s">
        <v>545</v>
      </c>
      <c r="D86" s="33" t="s">
        <v>546</v>
      </c>
      <c r="E86" s="33"/>
      <c r="F86" s="34" t="s">
        <v>69</v>
      </c>
      <c r="G86" s="33" t="s">
        <v>118</v>
      </c>
      <c r="H86" s="35"/>
      <c r="I86" s="36">
        <v>265</v>
      </c>
      <c r="J86" s="33"/>
      <c r="K86" s="35"/>
      <c r="L86" s="79"/>
      <c r="M86" s="33"/>
      <c r="N86" s="33"/>
      <c r="O86" s="33"/>
      <c r="P86" s="33"/>
      <c r="Q86" s="33"/>
      <c r="R86" s="33"/>
      <c r="S86" s="33"/>
      <c r="T86" s="33" t="s">
        <v>73</v>
      </c>
      <c r="U86" s="33"/>
      <c r="V86" s="33"/>
      <c r="W86" s="33"/>
      <c r="X86" s="33"/>
      <c r="Y86" s="33"/>
      <c r="Z86" s="33"/>
      <c r="AA86" s="33"/>
      <c r="AB86" s="33"/>
      <c r="AC86" s="33"/>
      <c r="AD86" s="33"/>
      <c r="AE86" s="33"/>
      <c r="AF86" s="34" t="s">
        <v>315</v>
      </c>
      <c r="AG86" s="33" t="s">
        <v>75</v>
      </c>
      <c r="AH86" s="51"/>
      <c r="AI86" s="33"/>
      <c r="AJ86" s="33"/>
      <c r="AK86" s="101"/>
    </row>
    <row r="87" spans="1:37" s="4" customFormat="1" x14ac:dyDescent="0.25">
      <c r="A87" s="96"/>
      <c r="B87" s="33" t="s">
        <v>547</v>
      </c>
      <c r="C87" s="33" t="s">
        <v>548</v>
      </c>
      <c r="D87" s="33" t="s">
        <v>549</v>
      </c>
      <c r="E87" s="33"/>
      <c r="F87" s="34" t="s">
        <v>69</v>
      </c>
      <c r="G87" s="33" t="s">
        <v>118</v>
      </c>
      <c r="H87" s="35"/>
      <c r="I87" s="36">
        <v>265</v>
      </c>
      <c r="J87" s="33"/>
      <c r="K87" s="35"/>
      <c r="L87" s="79"/>
      <c r="M87" s="33"/>
      <c r="N87" s="33"/>
      <c r="O87" s="33"/>
      <c r="P87" s="33"/>
      <c r="Q87" s="33"/>
      <c r="R87" s="33"/>
      <c r="S87" s="33"/>
      <c r="T87" s="33" t="s">
        <v>73</v>
      </c>
      <c r="U87" s="33"/>
      <c r="V87" s="33"/>
      <c r="W87" s="33"/>
      <c r="X87" s="33"/>
      <c r="Y87" s="33"/>
      <c r="Z87" s="33"/>
      <c r="AA87" s="33"/>
      <c r="AB87" s="33"/>
      <c r="AC87" s="33"/>
      <c r="AD87" s="33"/>
      <c r="AE87" s="33"/>
      <c r="AF87" s="34" t="s">
        <v>315</v>
      </c>
      <c r="AG87" s="33" t="s">
        <v>75</v>
      </c>
      <c r="AH87" s="51"/>
      <c r="AI87" s="33"/>
      <c r="AJ87" s="33"/>
      <c r="AK87" s="101"/>
    </row>
    <row r="88" spans="1:37" s="4" customFormat="1" x14ac:dyDescent="0.25">
      <c r="A88" s="96"/>
      <c r="B88" s="33"/>
      <c r="C88" s="33" t="s">
        <v>550</v>
      </c>
      <c r="D88" s="33" t="s">
        <v>551</v>
      </c>
      <c r="E88" s="33"/>
      <c r="F88" s="34" t="s">
        <v>69</v>
      </c>
      <c r="G88" s="33" t="s">
        <v>118</v>
      </c>
      <c r="H88" s="35"/>
      <c r="I88" s="36">
        <v>250</v>
      </c>
      <c r="J88" s="33"/>
      <c r="K88" s="35"/>
      <c r="L88" s="79"/>
      <c r="M88" s="33"/>
      <c r="N88" s="33"/>
      <c r="O88" s="33"/>
      <c r="P88" s="33"/>
      <c r="Q88" s="33"/>
      <c r="R88" s="33"/>
      <c r="S88" s="33"/>
      <c r="T88" s="33" t="s">
        <v>73</v>
      </c>
      <c r="U88" s="33"/>
      <c r="V88" s="33"/>
      <c r="W88" s="33"/>
      <c r="X88" s="33"/>
      <c r="Y88" s="33"/>
      <c r="Z88" s="33"/>
      <c r="AA88" s="33"/>
      <c r="AB88" s="33"/>
      <c r="AC88" s="33"/>
      <c r="AD88" s="33"/>
      <c r="AE88" s="33"/>
      <c r="AF88" s="34"/>
      <c r="AG88" s="33" t="s">
        <v>75</v>
      </c>
      <c r="AH88" s="51"/>
      <c r="AI88" s="33"/>
      <c r="AJ88" s="33"/>
      <c r="AK88" s="101"/>
    </row>
    <row r="89" spans="1:37" s="4" customFormat="1" x14ac:dyDescent="0.25">
      <c r="A89" s="96"/>
      <c r="B89" s="33"/>
      <c r="C89" s="33" t="s">
        <v>552</v>
      </c>
      <c r="D89" s="33"/>
      <c r="E89" s="33"/>
      <c r="F89" s="39" t="s">
        <v>527</v>
      </c>
      <c r="G89" s="33" t="s">
        <v>118</v>
      </c>
      <c r="H89" s="35"/>
      <c r="I89" s="36">
        <v>226</v>
      </c>
      <c r="J89" s="33"/>
      <c r="K89" s="35"/>
      <c r="L89" s="79"/>
      <c r="M89" s="33"/>
      <c r="N89" s="33"/>
      <c r="O89" s="33"/>
      <c r="P89" s="33"/>
      <c r="Q89" s="33"/>
      <c r="R89" s="33"/>
      <c r="S89" s="33"/>
      <c r="T89" s="33" t="s">
        <v>73</v>
      </c>
      <c r="U89" s="33"/>
      <c r="V89" s="33"/>
      <c r="W89" s="33"/>
      <c r="X89" s="33"/>
      <c r="Y89" s="33"/>
      <c r="Z89" s="33"/>
      <c r="AA89" s="33"/>
      <c r="AB89" s="33"/>
      <c r="AC89" s="33"/>
      <c r="AD89" s="33"/>
      <c r="AE89" s="33"/>
      <c r="AF89" s="34"/>
      <c r="AG89" s="33" t="s">
        <v>75</v>
      </c>
      <c r="AH89" s="51"/>
      <c r="AI89" s="33"/>
      <c r="AJ89" s="33"/>
      <c r="AK89" s="101"/>
    </row>
    <row r="90" spans="1:37" s="4" customFormat="1" x14ac:dyDescent="0.25">
      <c r="A90" s="96"/>
      <c r="B90" s="33"/>
      <c r="C90" s="33" t="s">
        <v>553</v>
      </c>
      <c r="D90" s="33" t="s">
        <v>554</v>
      </c>
      <c r="E90" s="33" t="s">
        <v>555</v>
      </c>
      <c r="F90" s="34" t="s">
        <v>69</v>
      </c>
      <c r="G90" s="33" t="s">
        <v>118</v>
      </c>
      <c r="H90" s="35"/>
      <c r="I90" s="36">
        <v>222</v>
      </c>
      <c r="J90" s="33"/>
      <c r="K90" s="35"/>
      <c r="L90" s="79"/>
      <c r="M90" s="33"/>
      <c r="N90" s="33"/>
      <c r="O90" s="33"/>
      <c r="P90" s="33"/>
      <c r="Q90" s="33"/>
      <c r="R90" s="33"/>
      <c r="S90" s="33"/>
      <c r="T90" s="33" t="s">
        <v>73</v>
      </c>
      <c r="U90" s="33"/>
      <c r="V90" s="33"/>
      <c r="W90" s="33"/>
      <c r="X90" s="33"/>
      <c r="Y90" s="33"/>
      <c r="Z90" s="33"/>
      <c r="AA90" s="33"/>
      <c r="AB90" s="33"/>
      <c r="AC90" s="33"/>
      <c r="AD90" s="33"/>
      <c r="AE90" s="33"/>
      <c r="AF90" s="34"/>
      <c r="AG90" s="33" t="s">
        <v>75</v>
      </c>
      <c r="AH90" s="51"/>
      <c r="AI90" s="33"/>
      <c r="AJ90" s="33"/>
      <c r="AK90" s="101"/>
    </row>
    <row r="91" spans="1:37" s="4" customFormat="1" x14ac:dyDescent="0.25">
      <c r="A91" s="96"/>
      <c r="B91" s="33"/>
      <c r="C91" s="33" t="s">
        <v>556</v>
      </c>
      <c r="D91" s="33" t="s">
        <v>554</v>
      </c>
      <c r="E91" s="33" t="s">
        <v>557</v>
      </c>
      <c r="F91" s="34" t="s">
        <v>69</v>
      </c>
      <c r="G91" s="33" t="s">
        <v>118</v>
      </c>
      <c r="H91" s="35"/>
      <c r="I91" s="36">
        <v>222</v>
      </c>
      <c r="J91" s="33"/>
      <c r="K91" s="35"/>
      <c r="L91" s="79"/>
      <c r="M91" s="33"/>
      <c r="N91" s="33"/>
      <c r="O91" s="33"/>
      <c r="P91" s="33"/>
      <c r="Q91" s="33"/>
      <c r="R91" s="33"/>
      <c r="S91" s="33"/>
      <c r="T91" s="33" t="s">
        <v>73</v>
      </c>
      <c r="U91" s="33"/>
      <c r="V91" s="33"/>
      <c r="W91" s="33"/>
      <c r="X91" s="33"/>
      <c r="Y91" s="33"/>
      <c r="Z91" s="33"/>
      <c r="AA91" s="33"/>
      <c r="AB91" s="33"/>
      <c r="AC91" s="33"/>
      <c r="AD91" s="33"/>
      <c r="AE91" s="33"/>
      <c r="AF91" s="34"/>
      <c r="AG91" s="33" t="s">
        <v>75</v>
      </c>
      <c r="AH91" s="51"/>
      <c r="AI91" s="33"/>
      <c r="AJ91" s="33"/>
      <c r="AK91" s="101"/>
    </row>
    <row r="92" spans="1:37" s="4" customFormat="1" x14ac:dyDescent="0.25">
      <c r="A92" s="96"/>
      <c r="B92" s="33"/>
      <c r="C92" s="33" t="s">
        <v>558</v>
      </c>
      <c r="D92" s="33"/>
      <c r="E92" s="33"/>
      <c r="F92" s="34" t="s">
        <v>69</v>
      </c>
      <c r="G92" s="33" t="s">
        <v>118</v>
      </c>
      <c r="H92" s="35"/>
      <c r="I92" s="36">
        <v>210</v>
      </c>
      <c r="J92" s="33"/>
      <c r="K92" s="35"/>
      <c r="L92" s="79"/>
      <c r="M92" s="33"/>
      <c r="N92" s="33"/>
      <c r="O92" s="33"/>
      <c r="P92" s="33"/>
      <c r="Q92" s="33"/>
      <c r="R92" s="33"/>
      <c r="S92" s="33"/>
      <c r="T92" s="33" t="s">
        <v>73</v>
      </c>
      <c r="U92" s="33"/>
      <c r="V92" s="33"/>
      <c r="W92" s="33"/>
      <c r="X92" s="33"/>
      <c r="Y92" s="33"/>
      <c r="Z92" s="33"/>
      <c r="AA92" s="33"/>
      <c r="AB92" s="33"/>
      <c r="AC92" s="33"/>
      <c r="AD92" s="33"/>
      <c r="AE92" s="33"/>
      <c r="AF92" s="34"/>
      <c r="AG92" s="33" t="s">
        <v>75</v>
      </c>
      <c r="AH92" s="51"/>
      <c r="AI92" s="33"/>
      <c r="AJ92" s="33"/>
      <c r="AK92" s="101"/>
    </row>
    <row r="93" spans="1:37" s="4" customFormat="1" x14ac:dyDescent="0.25">
      <c r="A93" s="96"/>
      <c r="B93" s="33"/>
      <c r="C93" s="33" t="s">
        <v>559</v>
      </c>
      <c r="D93" s="33"/>
      <c r="E93" s="33"/>
      <c r="F93" s="34" t="s">
        <v>69</v>
      </c>
      <c r="G93" s="33" t="s">
        <v>118</v>
      </c>
      <c r="H93" s="35"/>
      <c r="I93" s="36">
        <v>210</v>
      </c>
      <c r="J93" s="33"/>
      <c r="K93" s="35"/>
      <c r="L93" s="79"/>
      <c r="M93" s="33"/>
      <c r="N93" s="33"/>
      <c r="O93" s="33"/>
      <c r="P93" s="33"/>
      <c r="Q93" s="33"/>
      <c r="R93" s="33"/>
      <c r="S93" s="33"/>
      <c r="T93" s="33" t="s">
        <v>73</v>
      </c>
      <c r="U93" s="33"/>
      <c r="V93" s="33"/>
      <c r="W93" s="33"/>
      <c r="X93" s="33"/>
      <c r="Y93" s="33"/>
      <c r="Z93" s="33"/>
      <c r="AA93" s="33"/>
      <c r="AB93" s="33"/>
      <c r="AC93" s="33"/>
      <c r="AD93" s="33"/>
      <c r="AE93" s="33"/>
      <c r="AF93" s="34"/>
      <c r="AG93" s="33" t="s">
        <v>75</v>
      </c>
      <c r="AH93" s="51"/>
      <c r="AI93" s="33"/>
      <c r="AJ93" s="33"/>
      <c r="AK93" s="101"/>
    </row>
    <row r="94" spans="1:37" s="4" customFormat="1" x14ac:dyDescent="0.25">
      <c r="A94" s="96"/>
      <c r="B94" s="33"/>
      <c r="C94" s="33" t="s">
        <v>560</v>
      </c>
      <c r="D94" s="33"/>
      <c r="E94" s="33"/>
      <c r="F94" s="34" t="s">
        <v>69</v>
      </c>
      <c r="G94" s="33" t="s">
        <v>118</v>
      </c>
      <c r="H94" s="35"/>
      <c r="I94" s="36">
        <v>210</v>
      </c>
      <c r="J94" s="33"/>
      <c r="K94" s="35"/>
      <c r="L94" s="79"/>
      <c r="M94" s="33"/>
      <c r="N94" s="33"/>
      <c r="O94" s="33"/>
      <c r="P94" s="33"/>
      <c r="Q94" s="33"/>
      <c r="R94" s="33"/>
      <c r="S94" s="33"/>
      <c r="T94" s="33" t="s">
        <v>73</v>
      </c>
      <c r="U94" s="33"/>
      <c r="V94" s="33"/>
      <c r="W94" s="33"/>
      <c r="X94" s="33"/>
      <c r="Y94" s="33"/>
      <c r="Z94" s="33"/>
      <c r="AA94" s="33"/>
      <c r="AB94" s="33"/>
      <c r="AC94" s="33"/>
      <c r="AD94" s="33"/>
      <c r="AE94" s="33"/>
      <c r="AF94" s="34"/>
      <c r="AG94" s="33" t="s">
        <v>75</v>
      </c>
      <c r="AH94" s="51"/>
      <c r="AI94" s="33"/>
      <c r="AJ94" s="33"/>
      <c r="AK94" s="101"/>
    </row>
    <row r="95" spans="1:37" s="4" customFormat="1" x14ac:dyDescent="0.25">
      <c r="A95" s="96"/>
      <c r="B95" s="33"/>
      <c r="C95" s="33" t="s">
        <v>561</v>
      </c>
      <c r="D95" s="33"/>
      <c r="E95" s="33"/>
      <c r="F95" s="34" t="s">
        <v>69</v>
      </c>
      <c r="G95" s="33" t="s">
        <v>118</v>
      </c>
      <c r="H95" s="35"/>
      <c r="I95" s="36">
        <v>210</v>
      </c>
      <c r="J95" s="33"/>
      <c r="K95" s="35"/>
      <c r="L95" s="79"/>
      <c r="M95" s="33"/>
      <c r="N95" s="33"/>
      <c r="O95" s="33"/>
      <c r="P95" s="33"/>
      <c r="Q95" s="33"/>
      <c r="R95" s="33"/>
      <c r="S95" s="33"/>
      <c r="T95" s="33" t="s">
        <v>73</v>
      </c>
      <c r="U95" s="33"/>
      <c r="V95" s="33"/>
      <c r="W95" s="33"/>
      <c r="X95" s="33"/>
      <c r="Y95" s="33"/>
      <c r="Z95" s="33"/>
      <c r="AA95" s="33"/>
      <c r="AB95" s="33"/>
      <c r="AC95" s="33"/>
      <c r="AD95" s="33"/>
      <c r="AE95" s="33"/>
      <c r="AF95" s="34"/>
      <c r="AG95" s="33" t="s">
        <v>75</v>
      </c>
      <c r="AH95" s="51"/>
      <c r="AI95" s="33"/>
      <c r="AJ95" s="33"/>
      <c r="AK95" s="101"/>
    </row>
    <row r="96" spans="1:37" s="4" customFormat="1" x14ac:dyDescent="0.25">
      <c r="A96" s="96"/>
      <c r="B96" s="33"/>
      <c r="C96" s="33" t="s">
        <v>562</v>
      </c>
      <c r="D96" s="46" t="s">
        <v>563</v>
      </c>
      <c r="E96" s="33"/>
      <c r="F96" s="39" t="s">
        <v>69</v>
      </c>
      <c r="G96" s="33" t="s">
        <v>118</v>
      </c>
      <c r="H96" s="47"/>
      <c r="I96" s="48">
        <v>250</v>
      </c>
      <c r="J96" s="33"/>
      <c r="K96" s="35"/>
      <c r="L96" s="79"/>
      <c r="M96" s="33"/>
      <c r="N96" s="33"/>
      <c r="O96" s="33"/>
      <c r="P96" s="33"/>
      <c r="Q96" s="33"/>
      <c r="R96" s="33"/>
      <c r="S96" s="49"/>
      <c r="T96" s="49"/>
      <c r="U96" s="33"/>
      <c r="V96" s="33"/>
      <c r="W96" s="33"/>
      <c r="X96" s="33"/>
      <c r="Y96" s="33"/>
      <c r="Z96" s="33"/>
      <c r="AA96" s="33"/>
      <c r="AB96" s="33"/>
      <c r="AC96" s="33"/>
      <c r="AD96" s="33"/>
      <c r="AE96" s="33"/>
      <c r="AF96" s="39"/>
      <c r="AG96" s="41" t="s">
        <v>178</v>
      </c>
      <c r="AH96" s="51"/>
      <c r="AI96" s="33"/>
      <c r="AJ96" s="33"/>
      <c r="AK96" s="101"/>
    </row>
    <row r="97" spans="1:37" s="4" customFormat="1" x14ac:dyDescent="0.25">
      <c r="A97" s="96"/>
      <c r="B97" s="33"/>
      <c r="C97" s="33" t="s">
        <v>564</v>
      </c>
      <c r="D97" s="33"/>
      <c r="E97" s="33"/>
      <c r="F97" s="34" t="s">
        <v>69</v>
      </c>
      <c r="G97" s="33" t="s">
        <v>118</v>
      </c>
      <c r="H97" s="35"/>
      <c r="I97" s="36">
        <v>210</v>
      </c>
      <c r="J97" s="33"/>
      <c r="K97" s="35"/>
      <c r="L97" s="79"/>
      <c r="M97" s="33"/>
      <c r="N97" s="33"/>
      <c r="O97" s="33"/>
      <c r="P97" s="33"/>
      <c r="Q97" s="33"/>
      <c r="R97" s="33"/>
      <c r="S97" s="33"/>
      <c r="T97" s="33" t="s">
        <v>73</v>
      </c>
      <c r="U97" s="33"/>
      <c r="V97" s="33"/>
      <c r="W97" s="33"/>
      <c r="X97" s="33"/>
      <c r="Y97" s="33"/>
      <c r="Z97" s="33"/>
      <c r="AA97" s="33"/>
      <c r="AB97" s="33"/>
      <c r="AC97" s="33"/>
      <c r="AD97" s="33"/>
      <c r="AE97" s="33"/>
      <c r="AF97" s="34"/>
      <c r="AG97" s="33" t="s">
        <v>75</v>
      </c>
      <c r="AH97" s="51"/>
      <c r="AI97" s="33"/>
      <c r="AJ97" s="33"/>
      <c r="AK97" s="101"/>
    </row>
    <row r="98" spans="1:37" s="4" customFormat="1" x14ac:dyDescent="0.25">
      <c r="A98" s="96"/>
      <c r="B98" s="33"/>
      <c r="C98" s="33" t="s">
        <v>565</v>
      </c>
      <c r="D98" s="33"/>
      <c r="E98" s="33"/>
      <c r="F98" s="34" t="s">
        <v>69</v>
      </c>
      <c r="G98" s="33" t="s">
        <v>118</v>
      </c>
      <c r="H98" s="35"/>
      <c r="I98" s="36">
        <v>210</v>
      </c>
      <c r="J98" s="33"/>
      <c r="K98" s="35"/>
      <c r="L98" s="79"/>
      <c r="M98" s="33"/>
      <c r="N98" s="33"/>
      <c r="O98" s="33"/>
      <c r="P98" s="33"/>
      <c r="Q98" s="33"/>
      <c r="R98" s="33"/>
      <c r="S98" s="33"/>
      <c r="T98" s="33" t="s">
        <v>73</v>
      </c>
      <c r="U98" s="33"/>
      <c r="V98" s="33"/>
      <c r="W98" s="33"/>
      <c r="X98" s="33"/>
      <c r="Y98" s="33"/>
      <c r="Z98" s="33"/>
      <c r="AA98" s="33"/>
      <c r="AB98" s="33"/>
      <c r="AC98" s="33"/>
      <c r="AD98" s="33"/>
      <c r="AE98" s="33"/>
      <c r="AF98" s="34"/>
      <c r="AG98" s="33" t="s">
        <v>75</v>
      </c>
      <c r="AH98" s="51"/>
      <c r="AI98" s="33"/>
      <c r="AJ98" s="33"/>
      <c r="AK98" s="101"/>
    </row>
    <row r="99" spans="1:37" s="4" customFormat="1" x14ac:dyDescent="0.25">
      <c r="A99" s="96"/>
      <c r="B99" s="33"/>
      <c r="C99" s="33" t="s">
        <v>566</v>
      </c>
      <c r="D99" s="33"/>
      <c r="E99" s="33"/>
      <c r="F99" s="34" t="s">
        <v>69</v>
      </c>
      <c r="G99" s="33" t="s">
        <v>118</v>
      </c>
      <c r="H99" s="35"/>
      <c r="I99" s="36">
        <v>210</v>
      </c>
      <c r="J99" s="33"/>
      <c r="K99" s="35"/>
      <c r="L99" s="79"/>
      <c r="M99" s="33"/>
      <c r="N99" s="33"/>
      <c r="O99" s="33"/>
      <c r="P99" s="33"/>
      <c r="Q99" s="33"/>
      <c r="R99" s="33"/>
      <c r="S99" s="33"/>
      <c r="T99" s="33" t="s">
        <v>73</v>
      </c>
      <c r="U99" s="33"/>
      <c r="V99" s="33"/>
      <c r="W99" s="33"/>
      <c r="X99" s="33"/>
      <c r="Y99" s="33"/>
      <c r="Z99" s="33"/>
      <c r="AA99" s="33"/>
      <c r="AB99" s="33"/>
      <c r="AC99" s="33"/>
      <c r="AD99" s="33"/>
      <c r="AE99" s="33"/>
      <c r="AF99" s="34"/>
      <c r="AG99" s="33" t="s">
        <v>75</v>
      </c>
      <c r="AH99" s="51"/>
      <c r="AI99" s="33"/>
      <c r="AJ99" s="33"/>
      <c r="AK99" s="101"/>
    </row>
    <row r="100" spans="1:37" s="4" customFormat="1" x14ac:dyDescent="0.25">
      <c r="A100" s="96"/>
      <c r="B100" s="33"/>
      <c r="C100" s="33" t="s">
        <v>567</v>
      </c>
      <c r="D100" s="33"/>
      <c r="E100" s="33"/>
      <c r="F100" s="34" t="s">
        <v>69</v>
      </c>
      <c r="G100" s="33" t="s">
        <v>118</v>
      </c>
      <c r="H100" s="35"/>
      <c r="I100" s="36">
        <v>210</v>
      </c>
      <c r="J100" s="33"/>
      <c r="K100" s="35"/>
      <c r="L100" s="79"/>
      <c r="M100" s="33"/>
      <c r="N100" s="33"/>
      <c r="O100" s="33"/>
      <c r="P100" s="33"/>
      <c r="Q100" s="33"/>
      <c r="R100" s="33"/>
      <c r="S100" s="33"/>
      <c r="T100" s="33" t="s">
        <v>73</v>
      </c>
      <c r="U100" s="33"/>
      <c r="V100" s="33"/>
      <c r="W100" s="33"/>
      <c r="X100" s="33"/>
      <c r="Y100" s="33"/>
      <c r="Z100" s="33"/>
      <c r="AA100" s="33"/>
      <c r="AB100" s="33"/>
      <c r="AC100" s="33"/>
      <c r="AD100" s="33"/>
      <c r="AE100" s="33"/>
      <c r="AF100" s="34"/>
      <c r="AG100" s="33" t="s">
        <v>75</v>
      </c>
      <c r="AH100" s="51"/>
      <c r="AI100" s="33"/>
      <c r="AJ100" s="33"/>
      <c r="AK100" s="101"/>
    </row>
    <row r="101" spans="1:37" s="4" customFormat="1" x14ac:dyDescent="0.25">
      <c r="A101" s="96"/>
      <c r="B101" s="33"/>
      <c r="C101" s="33" t="s">
        <v>568</v>
      </c>
      <c r="D101" s="33"/>
      <c r="E101" s="33"/>
      <c r="F101" s="34" t="s">
        <v>69</v>
      </c>
      <c r="G101" s="33" t="s">
        <v>118</v>
      </c>
      <c r="H101" s="35"/>
      <c r="I101" s="36">
        <v>210</v>
      </c>
      <c r="J101" s="33"/>
      <c r="K101" s="35"/>
      <c r="L101" s="79"/>
      <c r="M101" s="33"/>
      <c r="N101" s="33"/>
      <c r="O101" s="33"/>
      <c r="P101" s="33"/>
      <c r="Q101" s="33"/>
      <c r="R101" s="33"/>
      <c r="S101" s="33"/>
      <c r="T101" s="33" t="s">
        <v>73</v>
      </c>
      <c r="U101" s="33"/>
      <c r="V101" s="33"/>
      <c r="W101" s="33"/>
      <c r="X101" s="33"/>
      <c r="Y101" s="33"/>
      <c r="Z101" s="33"/>
      <c r="AA101" s="33"/>
      <c r="AB101" s="33"/>
      <c r="AC101" s="33"/>
      <c r="AD101" s="33"/>
      <c r="AE101" s="33"/>
      <c r="AF101" s="34"/>
      <c r="AG101" s="33" t="s">
        <v>75</v>
      </c>
      <c r="AH101" s="51"/>
      <c r="AI101" s="33"/>
      <c r="AJ101" s="33"/>
      <c r="AK101" s="101"/>
    </row>
    <row r="102" spans="1:37" s="4" customFormat="1" x14ac:dyDescent="0.25">
      <c r="A102" s="96"/>
      <c r="B102" s="33"/>
      <c r="C102" s="33" t="s">
        <v>569</v>
      </c>
      <c r="D102" s="33"/>
      <c r="E102" s="33"/>
      <c r="F102" s="34" t="s">
        <v>69</v>
      </c>
      <c r="G102" s="33" t="s">
        <v>118</v>
      </c>
      <c r="H102" s="35"/>
      <c r="I102" s="36">
        <v>210</v>
      </c>
      <c r="J102" s="33"/>
      <c r="K102" s="35"/>
      <c r="L102" s="79"/>
      <c r="M102" s="33"/>
      <c r="N102" s="33"/>
      <c r="O102" s="33"/>
      <c r="P102" s="33"/>
      <c r="Q102" s="33"/>
      <c r="R102" s="33"/>
      <c r="S102" s="33"/>
      <c r="T102" s="33" t="s">
        <v>73</v>
      </c>
      <c r="U102" s="33"/>
      <c r="V102" s="33"/>
      <c r="W102" s="33"/>
      <c r="X102" s="33"/>
      <c r="Y102" s="33"/>
      <c r="Z102" s="33"/>
      <c r="AA102" s="33"/>
      <c r="AB102" s="33"/>
      <c r="AC102" s="33"/>
      <c r="AD102" s="33"/>
      <c r="AE102" s="33"/>
      <c r="AF102" s="34"/>
      <c r="AG102" s="33" t="s">
        <v>75</v>
      </c>
      <c r="AH102" s="51"/>
      <c r="AI102" s="33"/>
      <c r="AJ102" s="33"/>
      <c r="AK102" s="101"/>
    </row>
    <row r="103" spans="1:37" s="4" customFormat="1" x14ac:dyDescent="0.25">
      <c r="A103" s="96"/>
      <c r="B103" s="33"/>
      <c r="C103" s="33" t="s">
        <v>570</v>
      </c>
      <c r="D103" s="33"/>
      <c r="E103" s="33"/>
      <c r="F103" s="34" t="s">
        <v>69</v>
      </c>
      <c r="G103" s="33" t="s">
        <v>118</v>
      </c>
      <c r="H103" s="35"/>
      <c r="I103" s="36">
        <v>210</v>
      </c>
      <c r="J103" s="33"/>
      <c r="K103" s="35"/>
      <c r="L103" s="79"/>
      <c r="M103" s="33"/>
      <c r="N103" s="33"/>
      <c r="O103" s="33"/>
      <c r="P103" s="33"/>
      <c r="Q103" s="33"/>
      <c r="R103" s="33"/>
      <c r="S103" s="33"/>
      <c r="T103" s="33" t="s">
        <v>73</v>
      </c>
      <c r="U103" s="33"/>
      <c r="V103" s="33"/>
      <c r="W103" s="33"/>
      <c r="X103" s="33"/>
      <c r="Y103" s="33"/>
      <c r="Z103" s="33"/>
      <c r="AA103" s="33"/>
      <c r="AB103" s="33"/>
      <c r="AC103" s="33"/>
      <c r="AD103" s="33"/>
      <c r="AE103" s="33"/>
      <c r="AF103" s="34"/>
      <c r="AG103" s="33" t="s">
        <v>75</v>
      </c>
      <c r="AH103" s="51"/>
      <c r="AI103" s="33"/>
      <c r="AJ103" s="33"/>
      <c r="AK103" s="101"/>
    </row>
    <row r="104" spans="1:37" s="4" customFormat="1" x14ac:dyDescent="0.25">
      <c r="A104" s="96"/>
      <c r="B104" s="33"/>
      <c r="C104" s="33" t="s">
        <v>571</v>
      </c>
      <c r="D104" s="33"/>
      <c r="E104" s="33"/>
      <c r="F104" s="34" t="s">
        <v>69</v>
      </c>
      <c r="G104" s="33" t="s">
        <v>118</v>
      </c>
      <c r="H104" s="35"/>
      <c r="I104" s="36">
        <v>210</v>
      </c>
      <c r="J104" s="33"/>
      <c r="K104" s="35"/>
      <c r="L104" s="79"/>
      <c r="M104" s="33"/>
      <c r="N104" s="33"/>
      <c r="O104" s="33"/>
      <c r="P104" s="33"/>
      <c r="Q104" s="33"/>
      <c r="R104" s="33"/>
      <c r="S104" s="33"/>
      <c r="T104" s="33" t="s">
        <v>73</v>
      </c>
      <c r="U104" s="33"/>
      <c r="V104" s="33"/>
      <c r="W104" s="33"/>
      <c r="X104" s="33"/>
      <c r="Y104" s="33"/>
      <c r="Z104" s="33"/>
      <c r="AA104" s="33"/>
      <c r="AB104" s="33"/>
      <c r="AC104" s="33"/>
      <c r="AD104" s="33"/>
      <c r="AE104" s="33"/>
      <c r="AF104" s="34"/>
      <c r="AG104" s="33" t="s">
        <v>75</v>
      </c>
      <c r="AH104" s="51"/>
      <c r="AI104" s="33"/>
      <c r="AJ104" s="33"/>
      <c r="AK104" s="101"/>
    </row>
    <row r="105" spans="1:37" s="4" customFormat="1" x14ac:dyDescent="0.25">
      <c r="A105" s="96"/>
      <c r="B105" s="33"/>
      <c r="C105" s="33" t="s">
        <v>572</v>
      </c>
      <c r="D105" s="33"/>
      <c r="E105" s="33"/>
      <c r="F105" s="34" t="s">
        <v>69</v>
      </c>
      <c r="G105" s="33" t="s">
        <v>118</v>
      </c>
      <c r="H105" s="35"/>
      <c r="I105" s="36">
        <v>210</v>
      </c>
      <c r="J105" s="33"/>
      <c r="K105" s="35"/>
      <c r="L105" s="79"/>
      <c r="M105" s="33"/>
      <c r="N105" s="33"/>
      <c r="O105" s="33"/>
      <c r="P105" s="33"/>
      <c r="Q105" s="33"/>
      <c r="R105" s="33"/>
      <c r="S105" s="33"/>
      <c r="T105" s="33" t="s">
        <v>73</v>
      </c>
      <c r="U105" s="33"/>
      <c r="V105" s="33"/>
      <c r="W105" s="33"/>
      <c r="X105" s="33"/>
      <c r="Y105" s="33"/>
      <c r="Z105" s="33"/>
      <c r="AA105" s="33"/>
      <c r="AB105" s="33"/>
      <c r="AC105" s="33"/>
      <c r="AD105" s="33"/>
      <c r="AE105" s="33"/>
      <c r="AF105" s="34"/>
      <c r="AG105" s="33" t="s">
        <v>75</v>
      </c>
      <c r="AH105" s="51"/>
      <c r="AI105" s="33"/>
      <c r="AJ105" s="33"/>
      <c r="AK105" s="101"/>
    </row>
    <row r="106" spans="1:37" s="4" customFormat="1" x14ac:dyDescent="0.25">
      <c r="A106" s="96" t="s">
        <v>330</v>
      </c>
      <c r="B106" s="33" t="s">
        <v>331</v>
      </c>
      <c r="C106" s="33" t="s">
        <v>573</v>
      </c>
      <c r="D106" s="33" t="s">
        <v>574</v>
      </c>
      <c r="E106" s="33" t="s">
        <v>575</v>
      </c>
      <c r="F106" s="34" t="s">
        <v>69</v>
      </c>
      <c r="G106" s="33" t="s">
        <v>118</v>
      </c>
      <c r="H106" s="35" t="s">
        <v>576</v>
      </c>
      <c r="I106" s="36">
        <v>370</v>
      </c>
      <c r="J106" s="37"/>
      <c r="K106" s="35"/>
      <c r="L106" s="79"/>
      <c r="M106" s="33"/>
      <c r="N106" s="33"/>
      <c r="O106" s="33"/>
      <c r="P106" s="33"/>
      <c r="Q106" s="33"/>
      <c r="R106" s="33"/>
      <c r="S106" s="33"/>
      <c r="T106" s="33"/>
      <c r="U106" s="33"/>
      <c r="V106" s="33"/>
      <c r="W106" s="33"/>
      <c r="X106" s="33"/>
      <c r="Y106" s="33"/>
      <c r="Z106" s="33"/>
      <c r="AA106" s="33"/>
      <c r="AB106" s="33"/>
      <c r="AC106" s="33"/>
      <c r="AD106" s="33"/>
      <c r="AE106" s="33"/>
      <c r="AF106" s="34"/>
      <c r="AG106" s="33" t="s">
        <v>577</v>
      </c>
      <c r="AH106" s="51"/>
      <c r="AI106" s="33"/>
      <c r="AJ106" s="33"/>
      <c r="AK106" s="101"/>
    </row>
    <row r="107" spans="1:37" s="4" customFormat="1" x14ac:dyDescent="0.25">
      <c r="A107" s="96"/>
      <c r="B107" s="33" t="s">
        <v>237</v>
      </c>
      <c r="C107" s="46" t="s">
        <v>578</v>
      </c>
      <c r="D107" s="46" t="s">
        <v>578</v>
      </c>
      <c r="E107" s="33"/>
      <c r="F107" s="39" t="s">
        <v>527</v>
      </c>
      <c r="G107" s="33" t="s">
        <v>118</v>
      </c>
      <c r="H107" s="47">
        <v>46527</v>
      </c>
      <c r="I107" s="48">
        <v>400</v>
      </c>
      <c r="J107" s="33"/>
      <c r="K107" s="35"/>
      <c r="L107" s="79"/>
      <c r="M107" s="33"/>
      <c r="N107" s="33"/>
      <c r="O107" s="33"/>
      <c r="P107" s="33"/>
      <c r="Q107" s="33"/>
      <c r="R107" s="33"/>
      <c r="S107" s="49"/>
      <c r="T107" s="49"/>
      <c r="U107" s="33"/>
      <c r="V107" s="33"/>
      <c r="W107" s="33"/>
      <c r="X107" s="33"/>
      <c r="Y107" s="33"/>
      <c r="Z107" s="33"/>
      <c r="AA107" s="33"/>
      <c r="AB107" s="33"/>
      <c r="AC107" s="33"/>
      <c r="AD107" s="33"/>
      <c r="AE107" s="33"/>
      <c r="AF107" s="39"/>
      <c r="AG107" s="33" t="s">
        <v>232</v>
      </c>
      <c r="AH107" s="51"/>
      <c r="AI107" s="33"/>
      <c r="AJ107" s="33"/>
      <c r="AK107" s="101"/>
    </row>
    <row r="108" spans="1:37" s="4" customFormat="1" x14ac:dyDescent="0.25">
      <c r="A108" s="96"/>
      <c r="B108" s="33"/>
      <c r="C108" s="33" t="s">
        <v>579</v>
      </c>
      <c r="D108" s="33" t="s">
        <v>580</v>
      </c>
      <c r="E108" s="33"/>
      <c r="F108" s="34" t="s">
        <v>69</v>
      </c>
      <c r="G108" s="33" t="s">
        <v>118</v>
      </c>
      <c r="H108" s="35"/>
      <c r="I108" s="36">
        <v>890</v>
      </c>
      <c r="J108" s="33"/>
      <c r="K108" s="35"/>
      <c r="L108" s="79"/>
      <c r="M108" s="33"/>
      <c r="N108" s="33"/>
      <c r="O108" s="33"/>
      <c r="P108" s="33"/>
      <c r="Q108" s="33"/>
      <c r="R108" s="33"/>
      <c r="S108" s="40" t="s">
        <v>73</v>
      </c>
      <c r="T108" s="33" t="s">
        <v>73</v>
      </c>
      <c r="U108" s="33"/>
      <c r="V108" s="33"/>
      <c r="W108" s="33"/>
      <c r="X108" s="33"/>
      <c r="Y108" s="33"/>
      <c r="Z108" s="33"/>
      <c r="AA108" s="33"/>
      <c r="AB108" s="33"/>
      <c r="AC108" s="33"/>
      <c r="AD108" s="33"/>
      <c r="AE108" s="33"/>
      <c r="AF108" s="34"/>
      <c r="AG108" s="33" t="s">
        <v>75</v>
      </c>
      <c r="AH108" s="51"/>
      <c r="AI108" s="33"/>
      <c r="AJ108" s="33"/>
      <c r="AK108" s="101"/>
    </row>
    <row r="109" spans="1:37" s="4" customFormat="1" x14ac:dyDescent="0.25">
      <c r="A109" s="96" t="s">
        <v>581</v>
      </c>
      <c r="B109" s="33" t="s">
        <v>582</v>
      </c>
      <c r="C109" s="44" t="s">
        <v>583</v>
      </c>
      <c r="D109" s="44" t="s">
        <v>584</v>
      </c>
      <c r="E109" s="44"/>
      <c r="F109" s="34" t="s">
        <v>69</v>
      </c>
      <c r="G109" s="33" t="s">
        <v>118</v>
      </c>
      <c r="H109" s="35"/>
      <c r="I109" s="36">
        <v>570</v>
      </c>
      <c r="J109" s="41"/>
      <c r="K109" s="45"/>
      <c r="L109" s="79"/>
      <c r="M109" s="33"/>
      <c r="N109" s="33"/>
      <c r="O109" s="33"/>
      <c r="P109" s="33"/>
      <c r="Q109" s="33"/>
      <c r="R109" s="33"/>
      <c r="S109" s="33" t="s">
        <v>73</v>
      </c>
      <c r="T109" s="33" t="s">
        <v>73</v>
      </c>
      <c r="U109" s="33"/>
      <c r="V109" s="33"/>
      <c r="W109" s="33"/>
      <c r="X109" s="44"/>
      <c r="Y109" s="33"/>
      <c r="Z109" s="33"/>
      <c r="AA109" s="33"/>
      <c r="AB109" s="33"/>
      <c r="AC109" s="33"/>
      <c r="AD109" s="33">
        <v>33.582572999999996</v>
      </c>
      <c r="AE109" s="33">
        <v>-96.617890000000003</v>
      </c>
      <c r="AF109" s="34"/>
      <c r="AG109" s="33" t="s">
        <v>259</v>
      </c>
      <c r="AH109" s="51"/>
      <c r="AI109" s="33"/>
      <c r="AJ109" s="33" t="s">
        <v>585</v>
      </c>
      <c r="AK109" s="100" t="s">
        <v>586</v>
      </c>
    </row>
    <row r="110" spans="1:37" s="4" customFormat="1" x14ac:dyDescent="0.25">
      <c r="A110" s="96"/>
      <c r="B110" s="33"/>
      <c r="C110" s="33" t="s">
        <v>587</v>
      </c>
      <c r="D110" s="33"/>
      <c r="E110" s="33"/>
      <c r="F110" s="34" t="s">
        <v>69</v>
      </c>
      <c r="G110" s="33" t="s">
        <v>118</v>
      </c>
      <c r="H110" s="35"/>
      <c r="I110" s="36">
        <v>210</v>
      </c>
      <c r="J110" s="33"/>
      <c r="K110" s="35"/>
      <c r="L110" s="79"/>
      <c r="M110" s="33"/>
      <c r="N110" s="33"/>
      <c r="O110" s="33"/>
      <c r="P110" s="33"/>
      <c r="Q110" s="33"/>
      <c r="R110" s="33"/>
      <c r="S110" s="33"/>
      <c r="T110" s="33" t="s">
        <v>73</v>
      </c>
      <c r="U110" s="33"/>
      <c r="V110" s="33"/>
      <c r="W110" s="33"/>
      <c r="X110" s="33"/>
      <c r="Y110" s="33"/>
      <c r="Z110" s="33"/>
      <c r="AA110" s="33"/>
      <c r="AB110" s="33"/>
      <c r="AC110" s="33"/>
      <c r="AD110" s="33"/>
      <c r="AE110" s="33"/>
      <c r="AF110" s="34"/>
      <c r="AG110" s="33" t="s">
        <v>75</v>
      </c>
      <c r="AH110" s="51"/>
      <c r="AI110" s="33"/>
      <c r="AJ110" s="33"/>
      <c r="AK110" s="101"/>
    </row>
    <row r="111" spans="1:37" s="4" customFormat="1" x14ac:dyDescent="0.25">
      <c r="A111" s="96" t="s">
        <v>588</v>
      </c>
      <c r="B111" s="33" t="s">
        <v>589</v>
      </c>
      <c r="C111" s="33" t="s">
        <v>590</v>
      </c>
      <c r="D111" s="33" t="s">
        <v>591</v>
      </c>
      <c r="E111" s="33"/>
      <c r="F111" s="34" t="s">
        <v>69</v>
      </c>
      <c r="G111" s="33" t="s">
        <v>118</v>
      </c>
      <c r="H111" s="42">
        <v>46661</v>
      </c>
      <c r="I111" s="36">
        <v>450</v>
      </c>
      <c r="J111" s="33" t="s">
        <v>139</v>
      </c>
      <c r="K111" s="35">
        <v>178948</v>
      </c>
      <c r="L111" s="77"/>
      <c r="M111" s="35">
        <v>20.329999999999998</v>
      </c>
      <c r="N111" s="35">
        <v>244.64</v>
      </c>
      <c r="O111" s="35">
        <v>21.18</v>
      </c>
      <c r="P111" s="35">
        <v>4.6500000000000004</v>
      </c>
      <c r="Q111" s="35">
        <v>243</v>
      </c>
      <c r="R111" s="35"/>
      <c r="S111" s="33"/>
      <c r="T111" s="33"/>
      <c r="U111" s="33"/>
      <c r="V111" s="33"/>
      <c r="W111" s="33"/>
      <c r="X111" s="33"/>
      <c r="Y111" s="38">
        <v>45687</v>
      </c>
      <c r="Z111" s="33"/>
      <c r="AA111" s="33"/>
      <c r="AB111" s="33"/>
      <c r="AC111" s="33"/>
      <c r="AD111" s="33">
        <v>32.462499999999999</v>
      </c>
      <c r="AE111" s="33">
        <v>-94.482776999999999</v>
      </c>
      <c r="AF111" s="39" t="s">
        <v>141</v>
      </c>
      <c r="AG111" s="41" t="s">
        <v>592</v>
      </c>
      <c r="AH111" s="40" t="s">
        <v>593</v>
      </c>
      <c r="AI111" s="44" t="s">
        <v>144</v>
      </c>
      <c r="AJ111" s="33" t="s">
        <v>594</v>
      </c>
      <c r="AK111" s="100" t="s">
        <v>595</v>
      </c>
    </row>
    <row r="112" spans="1:37" s="4" customFormat="1" x14ac:dyDescent="0.25">
      <c r="A112" s="96" t="s">
        <v>596</v>
      </c>
      <c r="B112" s="33" t="s">
        <v>547</v>
      </c>
      <c r="C112" s="46" t="s">
        <v>597</v>
      </c>
      <c r="D112" s="51" t="s">
        <v>598</v>
      </c>
      <c r="E112" s="46" t="s">
        <v>599</v>
      </c>
      <c r="F112" s="39" t="s">
        <v>106</v>
      </c>
      <c r="G112" s="33" t="s">
        <v>452</v>
      </c>
      <c r="H112" s="47">
        <v>46530</v>
      </c>
      <c r="I112" s="48">
        <v>450</v>
      </c>
      <c r="J112" s="37" t="s">
        <v>600</v>
      </c>
      <c r="K112" s="35" t="s">
        <v>601</v>
      </c>
      <c r="L112" s="77"/>
      <c r="M112" s="35">
        <v>20.6</v>
      </c>
      <c r="N112" s="35">
        <v>146.6</v>
      </c>
      <c r="O112" s="35">
        <v>24</v>
      </c>
      <c r="P112" s="35">
        <v>5.8</v>
      </c>
      <c r="Q112" s="35">
        <v>188.8</v>
      </c>
      <c r="R112" s="35"/>
      <c r="S112" s="49"/>
      <c r="T112" s="49"/>
      <c r="U112" s="33"/>
      <c r="V112" s="33"/>
      <c r="W112" s="33"/>
      <c r="X112" s="33"/>
      <c r="Y112" s="33"/>
      <c r="Z112" s="33"/>
      <c r="AA112" s="38">
        <v>41549</v>
      </c>
      <c r="AB112" s="38">
        <v>43071</v>
      </c>
      <c r="AC112" s="38"/>
      <c r="AD112" s="44">
        <v>29.624400000000001</v>
      </c>
      <c r="AE112" s="33">
        <v>-98.141900000000007</v>
      </c>
      <c r="AF112" s="39" t="s">
        <v>141</v>
      </c>
      <c r="AG112" s="33" t="s">
        <v>602</v>
      </c>
      <c r="AH112" s="40" t="s">
        <v>603</v>
      </c>
      <c r="AI112" s="38" t="s">
        <v>604</v>
      </c>
      <c r="AJ112" s="33" t="s">
        <v>605</v>
      </c>
      <c r="AK112" s="100" t="s">
        <v>606</v>
      </c>
    </row>
    <row r="113" spans="1:37" s="4" customFormat="1" x14ac:dyDescent="0.25">
      <c r="A113" s="96"/>
      <c r="B113" s="33"/>
      <c r="C113" s="33" t="s">
        <v>607</v>
      </c>
      <c r="D113" s="33"/>
      <c r="E113" s="33"/>
      <c r="F113" s="34" t="s">
        <v>69</v>
      </c>
      <c r="G113" s="33" t="s">
        <v>118</v>
      </c>
      <c r="H113" s="35"/>
      <c r="I113" s="36">
        <v>210</v>
      </c>
      <c r="J113" s="33"/>
      <c r="K113" s="35"/>
      <c r="L113" s="79"/>
      <c r="M113" s="33"/>
      <c r="N113" s="33"/>
      <c r="O113" s="33"/>
      <c r="P113" s="33"/>
      <c r="Q113" s="33"/>
      <c r="R113" s="33"/>
      <c r="S113" s="33"/>
      <c r="T113" s="33" t="s">
        <v>73</v>
      </c>
      <c r="U113" s="33"/>
      <c r="V113" s="33"/>
      <c r="W113" s="33"/>
      <c r="X113" s="33"/>
      <c r="Y113" s="33"/>
      <c r="Z113" s="33"/>
      <c r="AA113" s="33"/>
      <c r="AB113" s="33"/>
      <c r="AC113" s="33"/>
      <c r="AD113" s="33"/>
      <c r="AE113" s="33"/>
      <c r="AF113" s="34"/>
      <c r="AG113" s="33" t="s">
        <v>75</v>
      </c>
      <c r="AH113" s="51"/>
      <c r="AI113" s="33"/>
      <c r="AJ113" s="33"/>
      <c r="AK113" s="101"/>
    </row>
    <row r="114" spans="1:37" s="4" customFormat="1" x14ac:dyDescent="0.25">
      <c r="A114" s="96"/>
      <c r="B114" s="33"/>
      <c r="C114" s="33" t="s">
        <v>608</v>
      </c>
      <c r="D114" s="33"/>
      <c r="E114" s="33"/>
      <c r="F114" s="34" t="s">
        <v>69</v>
      </c>
      <c r="G114" s="33" t="s">
        <v>118</v>
      </c>
      <c r="H114" s="35"/>
      <c r="I114" s="36">
        <v>210</v>
      </c>
      <c r="J114" s="33"/>
      <c r="K114" s="35"/>
      <c r="L114" s="79"/>
      <c r="M114" s="33"/>
      <c r="N114" s="33"/>
      <c r="O114" s="33"/>
      <c r="P114" s="33"/>
      <c r="Q114" s="33"/>
      <c r="R114" s="33"/>
      <c r="S114" s="33"/>
      <c r="T114" s="33" t="s">
        <v>73</v>
      </c>
      <c r="U114" s="33"/>
      <c r="V114" s="33"/>
      <c r="W114" s="33"/>
      <c r="X114" s="33"/>
      <c r="Y114" s="33"/>
      <c r="Z114" s="33"/>
      <c r="AA114" s="33"/>
      <c r="AB114" s="33"/>
      <c r="AC114" s="33"/>
      <c r="AD114" s="33"/>
      <c r="AE114" s="33"/>
      <c r="AF114" s="34"/>
      <c r="AG114" s="33" t="s">
        <v>75</v>
      </c>
      <c r="AH114" s="51"/>
      <c r="AI114" s="33"/>
      <c r="AJ114" s="33"/>
      <c r="AK114" s="101"/>
    </row>
    <row r="115" spans="1:37" s="4" customFormat="1" x14ac:dyDescent="0.25">
      <c r="A115" s="96"/>
      <c r="B115" s="33"/>
      <c r="C115" s="33" t="s">
        <v>609</v>
      </c>
      <c r="D115" s="33" t="s">
        <v>610</v>
      </c>
      <c r="E115" s="33"/>
      <c r="F115" s="34" t="s">
        <v>69</v>
      </c>
      <c r="G115" s="33" t="s">
        <v>118</v>
      </c>
      <c r="H115" s="35"/>
      <c r="I115" s="36">
        <v>479</v>
      </c>
      <c r="J115" s="33"/>
      <c r="K115" s="35"/>
      <c r="L115" s="79"/>
      <c r="M115" s="33"/>
      <c r="N115" s="33"/>
      <c r="O115" s="33"/>
      <c r="P115" s="33"/>
      <c r="Q115" s="33"/>
      <c r="R115" s="33"/>
      <c r="S115" s="40" t="s">
        <v>73</v>
      </c>
      <c r="T115" s="33" t="s">
        <v>73</v>
      </c>
      <c r="U115" s="33"/>
      <c r="V115" s="33"/>
      <c r="W115" s="33"/>
      <c r="X115" s="33"/>
      <c r="Y115" s="33"/>
      <c r="Z115" s="33"/>
      <c r="AA115" s="33"/>
      <c r="AB115" s="33"/>
      <c r="AC115" s="33"/>
      <c r="AD115" s="33"/>
      <c r="AE115" s="33"/>
      <c r="AF115" s="34"/>
      <c r="AG115" s="33" t="s">
        <v>75</v>
      </c>
      <c r="AH115" s="51"/>
      <c r="AI115" s="33"/>
      <c r="AJ115" s="33"/>
      <c r="AK115" s="101"/>
    </row>
    <row r="116" spans="1:37" s="4" customFormat="1" x14ac:dyDescent="0.25">
      <c r="A116" s="96"/>
      <c r="B116" s="33" t="s">
        <v>217</v>
      </c>
      <c r="C116" s="33" t="s">
        <v>611</v>
      </c>
      <c r="D116" s="33" t="s">
        <v>612</v>
      </c>
      <c r="E116" s="33"/>
      <c r="F116" s="34" t="s">
        <v>69</v>
      </c>
      <c r="G116" s="33" t="s">
        <v>118</v>
      </c>
      <c r="H116" s="35"/>
      <c r="I116" s="36">
        <v>200</v>
      </c>
      <c r="J116" s="33"/>
      <c r="K116" s="35"/>
      <c r="L116" s="79"/>
      <c r="M116" s="33"/>
      <c r="N116" s="33"/>
      <c r="O116" s="33"/>
      <c r="P116" s="33"/>
      <c r="Q116" s="33"/>
      <c r="R116" s="33"/>
      <c r="S116" s="33"/>
      <c r="T116" s="33" t="s">
        <v>73</v>
      </c>
      <c r="U116" s="33"/>
      <c r="V116" s="33"/>
      <c r="W116" s="33"/>
      <c r="X116" s="33"/>
      <c r="Y116" s="33"/>
      <c r="Z116" s="33"/>
      <c r="AA116" s="33"/>
      <c r="AB116" s="33"/>
      <c r="AC116" s="33"/>
      <c r="AD116" s="33"/>
      <c r="AE116" s="33"/>
      <c r="AF116" s="34"/>
      <c r="AG116" s="33" t="s">
        <v>75</v>
      </c>
      <c r="AH116" s="51"/>
      <c r="AI116" s="33"/>
      <c r="AJ116" s="33"/>
      <c r="AK116" s="101"/>
    </row>
    <row r="117" spans="1:37" s="4" customFormat="1" x14ac:dyDescent="0.25">
      <c r="A117" s="96"/>
      <c r="B117" s="33"/>
      <c r="C117" s="33" t="s">
        <v>613</v>
      </c>
      <c r="D117" s="33"/>
      <c r="E117" s="33"/>
      <c r="F117" s="34" t="s">
        <v>69</v>
      </c>
      <c r="G117" s="33" t="s">
        <v>118</v>
      </c>
      <c r="H117" s="35"/>
      <c r="I117" s="36">
        <v>180</v>
      </c>
      <c r="J117" s="33"/>
      <c r="K117" s="35"/>
      <c r="L117" s="79"/>
      <c r="M117" s="33"/>
      <c r="N117" s="33"/>
      <c r="O117" s="33"/>
      <c r="P117" s="33"/>
      <c r="Q117" s="33"/>
      <c r="R117" s="33"/>
      <c r="S117" s="33"/>
      <c r="T117" s="33" t="s">
        <v>73</v>
      </c>
      <c r="U117" s="33"/>
      <c r="V117" s="33"/>
      <c r="W117" s="33"/>
      <c r="X117" s="33"/>
      <c r="Y117" s="33"/>
      <c r="Z117" s="33"/>
      <c r="AA117" s="33"/>
      <c r="AB117" s="33"/>
      <c r="AC117" s="33"/>
      <c r="AD117" s="33"/>
      <c r="AE117" s="33"/>
      <c r="AF117" s="34"/>
      <c r="AG117" s="33" t="s">
        <v>75</v>
      </c>
      <c r="AH117" s="51"/>
      <c r="AI117" s="33"/>
      <c r="AJ117" s="33"/>
      <c r="AK117" s="101"/>
    </row>
    <row r="118" spans="1:37" s="4" customFormat="1" x14ac:dyDescent="0.25">
      <c r="A118" s="96"/>
      <c r="B118" s="33"/>
      <c r="C118" s="33" t="s">
        <v>614</v>
      </c>
      <c r="D118" s="33"/>
      <c r="E118" s="33"/>
      <c r="F118" s="34" t="s">
        <v>69</v>
      </c>
      <c r="G118" s="33" t="s">
        <v>118</v>
      </c>
      <c r="H118" s="35"/>
      <c r="I118" s="36">
        <v>180</v>
      </c>
      <c r="J118" s="33"/>
      <c r="K118" s="35"/>
      <c r="L118" s="79"/>
      <c r="M118" s="33"/>
      <c r="N118" s="33"/>
      <c r="O118" s="33"/>
      <c r="P118" s="33"/>
      <c r="Q118" s="33"/>
      <c r="R118" s="33"/>
      <c r="S118" s="33"/>
      <c r="T118" s="33" t="s">
        <v>73</v>
      </c>
      <c r="U118" s="33"/>
      <c r="V118" s="33"/>
      <c r="W118" s="33"/>
      <c r="X118" s="33"/>
      <c r="Y118" s="33"/>
      <c r="Z118" s="33"/>
      <c r="AA118" s="33"/>
      <c r="AB118" s="33"/>
      <c r="AC118" s="33"/>
      <c r="AD118" s="33"/>
      <c r="AE118" s="33"/>
      <c r="AF118" s="34"/>
      <c r="AG118" s="33" t="s">
        <v>75</v>
      </c>
      <c r="AH118" s="51"/>
      <c r="AI118" s="33"/>
      <c r="AJ118" s="33"/>
      <c r="AK118" s="101"/>
    </row>
    <row r="119" spans="1:37" s="4" customFormat="1" x14ac:dyDescent="0.25">
      <c r="A119" s="96"/>
      <c r="B119" s="33"/>
      <c r="C119" s="33" t="s">
        <v>615</v>
      </c>
      <c r="D119" s="33"/>
      <c r="E119" s="33"/>
      <c r="F119" s="34" t="s">
        <v>69</v>
      </c>
      <c r="G119" s="33" t="s">
        <v>118</v>
      </c>
      <c r="H119" s="35"/>
      <c r="I119" s="36">
        <v>180</v>
      </c>
      <c r="J119" s="33"/>
      <c r="K119" s="35"/>
      <c r="L119" s="79"/>
      <c r="M119" s="33"/>
      <c r="N119" s="33"/>
      <c r="O119" s="33"/>
      <c r="P119" s="33"/>
      <c r="Q119" s="33"/>
      <c r="R119" s="33"/>
      <c r="S119" s="33"/>
      <c r="T119" s="33" t="s">
        <v>73</v>
      </c>
      <c r="U119" s="33"/>
      <c r="V119" s="33"/>
      <c r="W119" s="33"/>
      <c r="X119" s="33"/>
      <c r="Y119" s="33"/>
      <c r="Z119" s="33"/>
      <c r="AA119" s="33"/>
      <c r="AB119" s="33"/>
      <c r="AC119" s="33"/>
      <c r="AD119" s="33"/>
      <c r="AE119" s="33"/>
      <c r="AF119" s="34"/>
      <c r="AG119" s="33" t="s">
        <v>75</v>
      </c>
      <c r="AH119" s="51"/>
      <c r="AI119" s="33"/>
      <c r="AJ119" s="33"/>
      <c r="AK119" s="101"/>
    </row>
    <row r="120" spans="1:37" s="4" customFormat="1" x14ac:dyDescent="0.25">
      <c r="A120" s="96" t="s">
        <v>616</v>
      </c>
      <c r="B120" s="33" t="s">
        <v>194</v>
      </c>
      <c r="C120" s="33" t="s">
        <v>617</v>
      </c>
      <c r="D120" s="33" t="s">
        <v>618</v>
      </c>
      <c r="E120" s="33"/>
      <c r="F120" s="34" t="s">
        <v>69</v>
      </c>
      <c r="G120" s="33" t="s">
        <v>118</v>
      </c>
      <c r="H120" s="35"/>
      <c r="I120" s="36">
        <v>174</v>
      </c>
      <c r="J120" s="33"/>
      <c r="K120" s="35"/>
      <c r="L120" s="79"/>
      <c r="M120" s="33"/>
      <c r="N120" s="33"/>
      <c r="O120" s="33"/>
      <c r="P120" s="33"/>
      <c r="Q120" s="33"/>
      <c r="R120" s="33"/>
      <c r="S120" s="33"/>
      <c r="T120" s="33" t="s">
        <v>73</v>
      </c>
      <c r="U120" s="33" t="s">
        <v>199</v>
      </c>
      <c r="V120" s="33" t="s">
        <v>199</v>
      </c>
      <c r="W120" s="33" t="s">
        <v>199</v>
      </c>
      <c r="X120" s="33"/>
      <c r="Y120" s="33"/>
      <c r="Z120" s="33"/>
      <c r="AA120" s="33"/>
      <c r="AB120" s="33"/>
      <c r="AC120" s="33"/>
      <c r="AD120" s="33"/>
      <c r="AE120" s="33"/>
      <c r="AF120" s="34" t="s">
        <v>74</v>
      </c>
      <c r="AG120" s="33" t="s">
        <v>75</v>
      </c>
      <c r="AH120" s="51"/>
      <c r="AI120" s="33"/>
      <c r="AJ120" s="33"/>
      <c r="AK120" s="101"/>
    </row>
    <row r="121" spans="1:37" s="4" customFormat="1" x14ac:dyDescent="0.25">
      <c r="A121" s="96"/>
      <c r="B121" s="33"/>
      <c r="C121" s="33" t="s">
        <v>619</v>
      </c>
      <c r="D121" s="33"/>
      <c r="E121" s="33"/>
      <c r="F121" s="39" t="s">
        <v>69</v>
      </c>
      <c r="G121" s="33" t="s">
        <v>118</v>
      </c>
      <c r="H121" s="35"/>
      <c r="I121" s="36">
        <v>170</v>
      </c>
      <c r="J121" s="33"/>
      <c r="K121" s="35"/>
      <c r="L121" s="79"/>
      <c r="M121" s="33"/>
      <c r="N121" s="33"/>
      <c r="O121" s="33"/>
      <c r="P121" s="33"/>
      <c r="Q121" s="33"/>
      <c r="R121" s="33"/>
      <c r="S121" s="33"/>
      <c r="T121" s="33" t="s">
        <v>73</v>
      </c>
      <c r="U121" s="33"/>
      <c r="V121" s="33"/>
      <c r="W121" s="33"/>
      <c r="X121" s="33"/>
      <c r="Y121" s="33"/>
      <c r="Z121" s="33"/>
      <c r="AA121" s="33"/>
      <c r="AB121" s="33"/>
      <c r="AC121" s="33"/>
      <c r="AD121" s="33"/>
      <c r="AE121" s="33"/>
      <c r="AF121" s="34"/>
      <c r="AG121" s="33" t="s">
        <v>75</v>
      </c>
      <c r="AH121" s="51"/>
      <c r="AI121" s="33"/>
      <c r="AJ121" s="33"/>
      <c r="AK121" s="101"/>
    </row>
    <row r="122" spans="1:37" s="4" customFormat="1" ht="25.5" customHeight="1" x14ac:dyDescent="0.25">
      <c r="A122" s="96"/>
      <c r="B122" s="33"/>
      <c r="C122" s="33" t="s">
        <v>541</v>
      </c>
      <c r="D122" s="33"/>
      <c r="E122" s="33"/>
      <c r="F122" s="34" t="s">
        <v>69</v>
      </c>
      <c r="G122" s="33" t="s">
        <v>118</v>
      </c>
      <c r="H122" s="35"/>
      <c r="I122" s="36">
        <v>160</v>
      </c>
      <c r="J122" s="33"/>
      <c r="K122" s="35"/>
      <c r="L122" s="79"/>
      <c r="M122" s="33"/>
      <c r="N122" s="33"/>
      <c r="O122" s="33"/>
      <c r="P122" s="33"/>
      <c r="Q122" s="33"/>
      <c r="R122" s="33"/>
      <c r="S122" s="33"/>
      <c r="T122" s="33" t="s">
        <v>73</v>
      </c>
      <c r="U122" s="33"/>
      <c r="V122" s="33"/>
      <c r="W122" s="33"/>
      <c r="X122" s="33"/>
      <c r="Y122" s="33"/>
      <c r="Z122" s="33"/>
      <c r="AA122" s="33"/>
      <c r="AB122" s="33"/>
      <c r="AC122" s="33"/>
      <c r="AD122" s="33"/>
      <c r="AE122" s="33"/>
      <c r="AF122" s="34"/>
      <c r="AG122" s="33" t="s">
        <v>75</v>
      </c>
      <c r="AH122" s="51"/>
      <c r="AI122" s="33"/>
      <c r="AJ122" s="33"/>
      <c r="AK122" s="101"/>
    </row>
    <row r="123" spans="1:37" s="4" customFormat="1" x14ac:dyDescent="0.25">
      <c r="A123" s="96" t="s">
        <v>620</v>
      </c>
      <c r="B123" s="33" t="s">
        <v>621</v>
      </c>
      <c r="C123" s="46" t="s">
        <v>622</v>
      </c>
      <c r="D123" s="46" t="s">
        <v>623</v>
      </c>
      <c r="E123" s="33"/>
      <c r="F123" s="57" t="s">
        <v>69</v>
      </c>
      <c r="G123" s="33" t="s">
        <v>415</v>
      </c>
      <c r="H123" s="47">
        <v>46492</v>
      </c>
      <c r="I123" s="48">
        <v>147.6</v>
      </c>
      <c r="J123" s="41"/>
      <c r="K123" s="35"/>
      <c r="L123" s="79"/>
      <c r="M123" s="33"/>
      <c r="N123" s="33"/>
      <c r="O123" s="33"/>
      <c r="P123" s="33"/>
      <c r="Q123" s="33"/>
      <c r="R123" s="33"/>
      <c r="S123" s="58"/>
      <c r="T123" s="33" t="s">
        <v>73</v>
      </c>
      <c r="U123" s="33" t="s">
        <v>199</v>
      </c>
      <c r="V123" s="33"/>
      <c r="W123" s="33" t="s">
        <v>199</v>
      </c>
      <c r="X123" s="33"/>
      <c r="Y123" s="33"/>
      <c r="Z123" s="33"/>
      <c r="AA123" s="33"/>
      <c r="AB123" s="33"/>
      <c r="AC123" s="33"/>
      <c r="AD123" s="33">
        <v>29.6179947718501</v>
      </c>
      <c r="AE123" s="33">
        <v>-95.662289014624605</v>
      </c>
      <c r="AF123" s="57" t="s">
        <v>315</v>
      </c>
      <c r="AG123" s="33" t="s">
        <v>200</v>
      </c>
      <c r="AH123" s="51"/>
      <c r="AI123" s="33"/>
      <c r="AJ123" s="33"/>
      <c r="AK123" s="100"/>
    </row>
    <row r="124" spans="1:37" s="4" customFormat="1" x14ac:dyDescent="0.25">
      <c r="A124" s="96"/>
      <c r="B124" s="33"/>
      <c r="C124" s="33" t="s">
        <v>624</v>
      </c>
      <c r="D124" s="33"/>
      <c r="E124" s="33"/>
      <c r="F124" s="39" t="s">
        <v>527</v>
      </c>
      <c r="G124" s="33" t="s">
        <v>118</v>
      </c>
      <c r="H124" s="35"/>
      <c r="I124" s="36">
        <v>146</v>
      </c>
      <c r="J124" s="33"/>
      <c r="K124" s="35"/>
      <c r="L124" s="79"/>
      <c r="M124" s="33"/>
      <c r="N124" s="33"/>
      <c r="O124" s="33"/>
      <c r="P124" s="33"/>
      <c r="Q124" s="33"/>
      <c r="R124" s="33"/>
      <c r="S124" s="33"/>
      <c r="T124" s="33" t="s">
        <v>73</v>
      </c>
      <c r="U124" s="33"/>
      <c r="V124" s="33"/>
      <c r="W124" s="33"/>
      <c r="X124" s="33"/>
      <c r="Y124" s="33"/>
      <c r="Z124" s="33"/>
      <c r="AA124" s="33"/>
      <c r="AB124" s="33"/>
      <c r="AC124" s="33"/>
      <c r="AD124" s="33"/>
      <c r="AE124" s="33"/>
      <c r="AF124" s="34"/>
      <c r="AG124" s="33" t="s">
        <v>75</v>
      </c>
      <c r="AH124" s="51"/>
      <c r="AI124" s="33"/>
      <c r="AJ124" s="33"/>
      <c r="AK124" s="101"/>
    </row>
    <row r="125" spans="1:37" s="4" customFormat="1" x14ac:dyDescent="0.25">
      <c r="A125" s="96" t="s">
        <v>193</v>
      </c>
      <c r="B125" s="33" t="s">
        <v>194</v>
      </c>
      <c r="C125" s="33" t="s">
        <v>625</v>
      </c>
      <c r="D125" s="33"/>
      <c r="E125" s="33"/>
      <c r="F125" s="34" t="s">
        <v>69</v>
      </c>
      <c r="G125" s="33" t="s">
        <v>118</v>
      </c>
      <c r="H125" s="35"/>
      <c r="I125" s="36">
        <v>140</v>
      </c>
      <c r="J125" s="33"/>
      <c r="K125" s="35"/>
      <c r="L125" s="79"/>
      <c r="M125" s="33"/>
      <c r="N125" s="33"/>
      <c r="O125" s="33"/>
      <c r="P125" s="33"/>
      <c r="Q125" s="33"/>
      <c r="R125" s="33"/>
      <c r="S125" s="33"/>
      <c r="T125" s="33" t="s">
        <v>73</v>
      </c>
      <c r="U125" s="33" t="s">
        <v>199</v>
      </c>
      <c r="V125" s="33" t="s">
        <v>199</v>
      </c>
      <c r="W125" s="33" t="s">
        <v>199</v>
      </c>
      <c r="X125" s="33"/>
      <c r="Y125" s="33"/>
      <c r="Z125" s="33"/>
      <c r="AA125" s="33"/>
      <c r="AB125" s="33"/>
      <c r="AC125" s="33"/>
      <c r="AD125" s="33"/>
      <c r="AE125" s="33"/>
      <c r="AF125" s="34"/>
      <c r="AG125" s="33" t="s">
        <v>75</v>
      </c>
      <c r="AH125" s="51"/>
      <c r="AI125" s="33"/>
      <c r="AJ125" s="33"/>
      <c r="AK125" s="101"/>
    </row>
    <row r="126" spans="1:37" s="4" customFormat="1" x14ac:dyDescent="0.25">
      <c r="A126" s="96"/>
      <c r="B126" s="33"/>
      <c r="C126" s="33" t="s">
        <v>626</v>
      </c>
      <c r="D126" s="33" t="s">
        <v>627</v>
      </c>
      <c r="E126" s="33"/>
      <c r="F126" s="34" t="s">
        <v>69</v>
      </c>
      <c r="G126" s="33" t="s">
        <v>118</v>
      </c>
      <c r="H126" s="35"/>
      <c r="I126" s="36">
        <v>135</v>
      </c>
      <c r="J126" s="33"/>
      <c r="K126" s="35"/>
      <c r="L126" s="79"/>
      <c r="M126" s="33"/>
      <c r="N126" s="33"/>
      <c r="O126" s="33"/>
      <c r="P126" s="33"/>
      <c r="Q126" s="33"/>
      <c r="R126" s="33"/>
      <c r="S126" s="33"/>
      <c r="T126" s="33" t="s">
        <v>73</v>
      </c>
      <c r="U126" s="33"/>
      <c r="V126" s="33"/>
      <c r="W126" s="33"/>
      <c r="X126" s="33"/>
      <c r="Y126" s="33"/>
      <c r="Z126" s="33"/>
      <c r="AA126" s="33"/>
      <c r="AB126" s="33"/>
      <c r="AC126" s="33"/>
      <c r="AD126" s="33"/>
      <c r="AE126" s="33"/>
      <c r="AF126" s="34"/>
      <c r="AG126" s="33" t="s">
        <v>75</v>
      </c>
      <c r="AH126" s="51"/>
      <c r="AI126" s="33"/>
      <c r="AJ126" s="33"/>
      <c r="AK126" s="101"/>
    </row>
    <row r="127" spans="1:37" s="4" customFormat="1" x14ac:dyDescent="0.25">
      <c r="A127" s="96"/>
      <c r="B127" s="33"/>
      <c r="C127" s="33" t="s">
        <v>628</v>
      </c>
      <c r="D127" s="33" t="s">
        <v>629</v>
      </c>
      <c r="E127" s="33"/>
      <c r="F127" s="34" t="s">
        <v>69</v>
      </c>
      <c r="G127" s="33" t="s">
        <v>118</v>
      </c>
      <c r="H127" s="35"/>
      <c r="I127" s="36">
        <v>135</v>
      </c>
      <c r="J127" s="33"/>
      <c r="K127" s="35"/>
      <c r="L127" s="79"/>
      <c r="M127" s="33"/>
      <c r="N127" s="33"/>
      <c r="O127" s="33"/>
      <c r="P127" s="33"/>
      <c r="Q127" s="33"/>
      <c r="R127" s="33"/>
      <c r="S127" s="33"/>
      <c r="T127" s="33" t="s">
        <v>73</v>
      </c>
      <c r="U127" s="33"/>
      <c r="V127" s="33"/>
      <c r="W127" s="33"/>
      <c r="X127" s="33"/>
      <c r="Y127" s="33"/>
      <c r="Z127" s="33"/>
      <c r="AA127" s="33"/>
      <c r="AB127" s="33"/>
      <c r="AC127" s="33"/>
      <c r="AD127" s="33"/>
      <c r="AE127" s="33"/>
      <c r="AF127" s="34"/>
      <c r="AG127" s="33" t="s">
        <v>75</v>
      </c>
      <c r="AH127" s="51"/>
      <c r="AI127" s="33"/>
      <c r="AJ127" s="33"/>
      <c r="AK127" s="101"/>
    </row>
    <row r="128" spans="1:37" s="4" customFormat="1" x14ac:dyDescent="0.25">
      <c r="A128" s="96"/>
      <c r="B128" s="33"/>
      <c r="C128" s="33" t="s">
        <v>630</v>
      </c>
      <c r="D128" s="33" t="s">
        <v>631</v>
      </c>
      <c r="E128" s="33"/>
      <c r="F128" s="34" t="s">
        <v>69</v>
      </c>
      <c r="G128" s="33" t="s">
        <v>118</v>
      </c>
      <c r="H128" s="35"/>
      <c r="I128" s="36">
        <v>135</v>
      </c>
      <c r="J128" s="33"/>
      <c r="K128" s="35"/>
      <c r="L128" s="79"/>
      <c r="M128" s="33"/>
      <c r="N128" s="33"/>
      <c r="O128" s="33"/>
      <c r="P128" s="33"/>
      <c r="Q128" s="33"/>
      <c r="R128" s="33"/>
      <c r="S128" s="33"/>
      <c r="T128" s="33" t="s">
        <v>73</v>
      </c>
      <c r="U128" s="33"/>
      <c r="V128" s="33"/>
      <c r="W128" s="33"/>
      <c r="X128" s="33"/>
      <c r="Y128" s="33"/>
      <c r="Z128" s="33"/>
      <c r="AA128" s="33"/>
      <c r="AB128" s="33"/>
      <c r="AC128" s="33"/>
      <c r="AD128" s="33"/>
      <c r="AE128" s="33"/>
      <c r="AF128" s="34"/>
      <c r="AG128" s="33" t="s">
        <v>75</v>
      </c>
      <c r="AH128" s="51"/>
      <c r="AI128" s="33"/>
      <c r="AJ128" s="33"/>
      <c r="AK128" s="101"/>
    </row>
    <row r="129" spans="1:37" s="4" customFormat="1" x14ac:dyDescent="0.25">
      <c r="A129" s="96"/>
      <c r="B129" s="33"/>
      <c r="C129" s="33" t="s">
        <v>632</v>
      </c>
      <c r="D129" s="33"/>
      <c r="E129" s="33"/>
      <c r="F129" s="34" t="s">
        <v>69</v>
      </c>
      <c r="G129" s="33" t="s">
        <v>118</v>
      </c>
      <c r="H129" s="35"/>
      <c r="I129" s="36">
        <v>130</v>
      </c>
      <c r="J129" s="33"/>
      <c r="K129" s="35"/>
      <c r="L129" s="79"/>
      <c r="M129" s="33"/>
      <c r="N129" s="33"/>
      <c r="O129" s="33"/>
      <c r="P129" s="33"/>
      <c r="Q129" s="33"/>
      <c r="R129" s="33"/>
      <c r="S129" s="33"/>
      <c r="T129" s="33" t="s">
        <v>73</v>
      </c>
      <c r="U129" s="33"/>
      <c r="V129" s="33"/>
      <c r="W129" s="33"/>
      <c r="X129" s="33"/>
      <c r="Y129" s="33"/>
      <c r="Z129" s="33"/>
      <c r="AA129" s="33"/>
      <c r="AB129" s="33"/>
      <c r="AC129" s="33"/>
      <c r="AD129" s="33"/>
      <c r="AE129" s="33"/>
      <c r="AF129" s="34"/>
      <c r="AG129" s="33" t="s">
        <v>75</v>
      </c>
      <c r="AH129" s="51"/>
      <c r="AI129" s="33"/>
      <c r="AJ129" s="33"/>
      <c r="AK129" s="101"/>
    </row>
    <row r="130" spans="1:37" s="4" customFormat="1" x14ac:dyDescent="0.25">
      <c r="A130" s="96" t="s">
        <v>633</v>
      </c>
      <c r="B130" s="33" t="s">
        <v>237</v>
      </c>
      <c r="C130" s="33" t="s">
        <v>634</v>
      </c>
      <c r="D130" s="33" t="s">
        <v>635</v>
      </c>
      <c r="E130" s="33"/>
      <c r="F130" s="34" t="s">
        <v>69</v>
      </c>
      <c r="G130" s="33" t="s">
        <v>118</v>
      </c>
      <c r="H130" s="42">
        <v>46387</v>
      </c>
      <c r="I130" s="36">
        <v>352</v>
      </c>
      <c r="J130" s="33" t="s">
        <v>139</v>
      </c>
      <c r="K130" s="35">
        <v>179267</v>
      </c>
      <c r="L130" s="77"/>
      <c r="M130" s="35">
        <v>62.68</v>
      </c>
      <c r="N130" s="35">
        <v>249.77</v>
      </c>
      <c r="O130" s="35">
        <v>11</v>
      </c>
      <c r="P130" s="35">
        <v>4.66</v>
      </c>
      <c r="Q130" s="35">
        <v>233.81</v>
      </c>
      <c r="R130" s="35"/>
      <c r="S130" s="40" t="s">
        <v>73</v>
      </c>
      <c r="T130" s="33" t="s">
        <v>73</v>
      </c>
      <c r="U130" s="33"/>
      <c r="V130" s="33"/>
      <c r="W130" s="33"/>
      <c r="X130" s="33"/>
      <c r="Y130" s="38">
        <v>45714</v>
      </c>
      <c r="Z130" s="33"/>
      <c r="AA130" s="33"/>
      <c r="AB130" s="33"/>
      <c r="AC130" s="33"/>
      <c r="AD130" s="33">
        <v>29.263914809243399</v>
      </c>
      <c r="AE130" s="33">
        <v>-95.905355529437699</v>
      </c>
      <c r="AF130" s="39" t="s">
        <v>141</v>
      </c>
      <c r="AG130" s="33" t="s">
        <v>75</v>
      </c>
      <c r="AH130" s="40" t="s">
        <v>636</v>
      </c>
      <c r="AI130" s="40" t="s">
        <v>637</v>
      </c>
      <c r="AJ130" s="33" t="s">
        <v>638</v>
      </c>
      <c r="AK130" s="100" t="s">
        <v>639</v>
      </c>
    </row>
    <row r="131" spans="1:37" s="4" customFormat="1" x14ac:dyDescent="0.25">
      <c r="A131" s="96" t="s">
        <v>254</v>
      </c>
      <c r="B131" s="33" t="s">
        <v>255</v>
      </c>
      <c r="C131" s="33" t="s">
        <v>640</v>
      </c>
      <c r="D131" s="33"/>
      <c r="E131" s="33"/>
      <c r="F131" s="34" t="s">
        <v>69</v>
      </c>
      <c r="G131" s="33" t="s">
        <v>118</v>
      </c>
      <c r="H131" s="35"/>
      <c r="I131" s="36">
        <v>120</v>
      </c>
      <c r="J131" s="33"/>
      <c r="K131" s="35"/>
      <c r="L131" s="79"/>
      <c r="M131" s="33"/>
      <c r="N131" s="33"/>
      <c r="O131" s="33"/>
      <c r="P131" s="33"/>
      <c r="Q131" s="33"/>
      <c r="R131" s="33"/>
      <c r="S131" s="33"/>
      <c r="T131" s="33" t="s">
        <v>73</v>
      </c>
      <c r="U131" s="33"/>
      <c r="V131" s="33"/>
      <c r="W131" s="33"/>
      <c r="X131" s="33"/>
      <c r="Y131" s="33"/>
      <c r="Z131" s="33"/>
      <c r="AA131" s="33"/>
      <c r="AB131" s="33"/>
      <c r="AC131" s="33"/>
      <c r="AD131" s="33"/>
      <c r="AE131" s="33"/>
      <c r="AF131" s="34"/>
      <c r="AG131" s="33" t="s">
        <v>75</v>
      </c>
      <c r="AH131" s="51"/>
      <c r="AI131" s="33"/>
      <c r="AJ131" s="33"/>
      <c r="AK131" s="101"/>
    </row>
    <row r="132" spans="1:37" s="4" customFormat="1" x14ac:dyDescent="0.25">
      <c r="A132" s="96" t="s">
        <v>641</v>
      </c>
      <c r="B132" s="33" t="s">
        <v>194</v>
      </c>
      <c r="C132" s="33" t="s">
        <v>642</v>
      </c>
      <c r="D132" s="33" t="s">
        <v>643</v>
      </c>
      <c r="E132" s="33" t="s">
        <v>644</v>
      </c>
      <c r="F132" s="34" t="s">
        <v>69</v>
      </c>
      <c r="G132" s="33" t="s">
        <v>118</v>
      </c>
      <c r="H132" s="42">
        <v>46387</v>
      </c>
      <c r="I132" s="36">
        <v>110</v>
      </c>
      <c r="J132" s="37"/>
      <c r="K132" s="35"/>
      <c r="L132" s="79"/>
      <c r="M132" s="33"/>
      <c r="N132" s="33"/>
      <c r="O132" s="33"/>
      <c r="P132" s="33"/>
      <c r="Q132" s="33"/>
      <c r="R132" s="33"/>
      <c r="S132" s="33"/>
      <c r="T132" s="33" t="s">
        <v>73</v>
      </c>
      <c r="U132" s="33" t="s">
        <v>199</v>
      </c>
      <c r="V132" s="33" t="s">
        <v>199</v>
      </c>
      <c r="W132" s="33" t="s">
        <v>199</v>
      </c>
      <c r="X132" s="33"/>
      <c r="Y132" s="42"/>
      <c r="Z132" s="35"/>
      <c r="AA132" s="42"/>
      <c r="AB132" s="35"/>
      <c r="AC132" s="33"/>
      <c r="AD132" s="33">
        <v>29.881930000000001</v>
      </c>
      <c r="AE132" s="33">
        <v>-95.11148</v>
      </c>
      <c r="AF132" s="39" t="s">
        <v>141</v>
      </c>
      <c r="AG132" s="33" t="s">
        <v>75</v>
      </c>
      <c r="AH132" s="51"/>
      <c r="AI132" s="33"/>
      <c r="AJ132" s="33" t="s">
        <v>645</v>
      </c>
      <c r="AK132" s="100" t="s">
        <v>646</v>
      </c>
    </row>
    <row r="133" spans="1:37" s="4" customFormat="1" x14ac:dyDescent="0.25">
      <c r="A133" s="96"/>
      <c r="B133" s="33"/>
      <c r="C133" s="33" t="s">
        <v>647</v>
      </c>
      <c r="D133" s="33" t="s">
        <v>648</v>
      </c>
      <c r="E133" s="33"/>
      <c r="F133" s="34" t="s">
        <v>69</v>
      </c>
      <c r="G133" s="33" t="s">
        <v>118</v>
      </c>
      <c r="H133" s="35"/>
      <c r="I133" s="36">
        <v>110</v>
      </c>
      <c r="J133" s="33"/>
      <c r="K133" s="35"/>
      <c r="L133" s="79"/>
      <c r="M133" s="33"/>
      <c r="N133" s="33"/>
      <c r="O133" s="33"/>
      <c r="P133" s="33"/>
      <c r="Q133" s="33"/>
      <c r="R133" s="33"/>
      <c r="S133" s="33"/>
      <c r="T133" s="33" t="s">
        <v>73</v>
      </c>
      <c r="U133" s="33"/>
      <c r="V133" s="33"/>
      <c r="W133" s="33"/>
      <c r="X133" s="33"/>
      <c r="Y133" s="33"/>
      <c r="Z133" s="33"/>
      <c r="AA133" s="33"/>
      <c r="AB133" s="33"/>
      <c r="AC133" s="33"/>
      <c r="AD133" s="33"/>
      <c r="AE133" s="33"/>
      <c r="AF133" s="34"/>
      <c r="AG133" s="33" t="s">
        <v>75</v>
      </c>
      <c r="AH133" s="51"/>
      <c r="AI133" s="33"/>
      <c r="AJ133" s="33"/>
      <c r="AK133" s="101"/>
    </row>
    <row r="134" spans="1:37" s="4" customFormat="1" x14ac:dyDescent="0.25">
      <c r="A134" s="96"/>
      <c r="B134" s="33"/>
      <c r="C134" s="33" t="s">
        <v>649</v>
      </c>
      <c r="D134" s="33" t="s">
        <v>650</v>
      </c>
      <c r="E134" s="33"/>
      <c r="F134" s="34" t="s">
        <v>69</v>
      </c>
      <c r="G134" s="33" t="s">
        <v>118</v>
      </c>
      <c r="H134" s="42">
        <v>46174</v>
      </c>
      <c r="I134" s="36">
        <v>110</v>
      </c>
      <c r="J134" s="33"/>
      <c r="K134" s="35"/>
      <c r="L134" s="79"/>
      <c r="M134" s="33"/>
      <c r="N134" s="33"/>
      <c r="O134" s="33"/>
      <c r="P134" s="33"/>
      <c r="Q134" s="33"/>
      <c r="R134" s="33"/>
      <c r="S134" s="33"/>
      <c r="T134" s="33" t="s">
        <v>73</v>
      </c>
      <c r="U134" s="33"/>
      <c r="V134" s="33"/>
      <c r="W134" s="33"/>
      <c r="X134" s="33"/>
      <c r="Y134" s="33"/>
      <c r="Z134" s="33"/>
      <c r="AA134" s="33"/>
      <c r="AB134" s="33"/>
      <c r="AC134" s="33"/>
      <c r="AD134" s="33"/>
      <c r="AE134" s="33"/>
      <c r="AF134" s="34"/>
      <c r="AG134" s="33" t="s">
        <v>75</v>
      </c>
      <c r="AH134" s="51"/>
      <c r="AI134" s="33"/>
      <c r="AJ134" s="33"/>
      <c r="AK134" s="101"/>
    </row>
    <row r="135" spans="1:37" s="4" customFormat="1" x14ac:dyDescent="0.25">
      <c r="A135" s="96" t="s">
        <v>651</v>
      </c>
      <c r="B135" s="33" t="s">
        <v>651</v>
      </c>
      <c r="C135" s="46" t="s">
        <v>652</v>
      </c>
      <c r="D135" s="51" t="s">
        <v>653</v>
      </c>
      <c r="E135" s="46" t="s">
        <v>654</v>
      </c>
      <c r="F135" s="57" t="s">
        <v>106</v>
      </c>
      <c r="G135" s="33" t="s">
        <v>118</v>
      </c>
      <c r="H135" s="47">
        <v>46905</v>
      </c>
      <c r="I135" s="48">
        <v>737</v>
      </c>
      <c r="J135" s="40"/>
      <c r="K135" s="35"/>
      <c r="L135" s="79"/>
      <c r="M135" s="33"/>
      <c r="N135" s="33"/>
      <c r="O135" s="33"/>
      <c r="P135" s="33"/>
      <c r="Q135" s="33"/>
      <c r="R135" s="33"/>
      <c r="S135" s="58"/>
      <c r="T135" s="58"/>
      <c r="U135" s="33" t="s">
        <v>199</v>
      </c>
      <c r="V135" s="33" t="s">
        <v>199</v>
      </c>
      <c r="W135" s="33" t="s">
        <v>199</v>
      </c>
      <c r="X135" s="33"/>
      <c r="Y135" s="33"/>
      <c r="Z135" s="33"/>
      <c r="AA135" s="33"/>
      <c r="AB135" s="33"/>
      <c r="AC135" s="33"/>
      <c r="AD135" s="33">
        <v>32.723100000000002</v>
      </c>
      <c r="AE135" s="33">
        <v>-96.9358</v>
      </c>
      <c r="AF135" s="39" t="s">
        <v>141</v>
      </c>
      <c r="AG135" s="33" t="s">
        <v>232</v>
      </c>
      <c r="AH135" s="51"/>
      <c r="AI135" s="33"/>
      <c r="AJ135" s="33" t="s">
        <v>655</v>
      </c>
      <c r="AK135" s="100" t="s">
        <v>656</v>
      </c>
    </row>
    <row r="136" spans="1:37" s="4" customFormat="1" x14ac:dyDescent="0.25">
      <c r="A136" s="96"/>
      <c r="B136" s="33"/>
      <c r="C136" s="33" t="s">
        <v>657</v>
      </c>
      <c r="D136" s="33"/>
      <c r="E136" s="33"/>
      <c r="F136" s="34" t="s">
        <v>69</v>
      </c>
      <c r="G136" s="33" t="s">
        <v>118</v>
      </c>
      <c r="H136" s="35"/>
      <c r="I136" s="36">
        <v>105</v>
      </c>
      <c r="J136" s="33"/>
      <c r="K136" s="35"/>
      <c r="L136" s="79"/>
      <c r="M136" s="33"/>
      <c r="N136" s="33"/>
      <c r="O136" s="33"/>
      <c r="P136" s="33"/>
      <c r="Q136" s="33"/>
      <c r="R136" s="33"/>
      <c r="S136" s="33"/>
      <c r="T136" s="33" t="s">
        <v>73</v>
      </c>
      <c r="U136" s="33"/>
      <c r="V136" s="33"/>
      <c r="W136" s="33"/>
      <c r="X136" s="33"/>
      <c r="Y136" s="33"/>
      <c r="Z136" s="33"/>
      <c r="AA136" s="33"/>
      <c r="AB136" s="33"/>
      <c r="AC136" s="33"/>
      <c r="AD136" s="33"/>
      <c r="AE136" s="33"/>
      <c r="AF136" s="34"/>
      <c r="AG136" s="33" t="s">
        <v>75</v>
      </c>
      <c r="AH136" s="51"/>
      <c r="AI136" s="33"/>
      <c r="AJ136" s="33"/>
      <c r="AK136" s="101"/>
    </row>
    <row r="137" spans="1:37" s="4" customFormat="1" x14ac:dyDescent="0.25">
      <c r="A137" s="96" t="s">
        <v>658</v>
      </c>
      <c r="B137" s="33" t="s">
        <v>371</v>
      </c>
      <c r="C137" s="33" t="s">
        <v>659</v>
      </c>
      <c r="D137" s="33" t="s">
        <v>660</v>
      </c>
      <c r="E137" s="33" t="s">
        <v>661</v>
      </c>
      <c r="F137" s="34" t="s">
        <v>432</v>
      </c>
      <c r="G137" s="33" t="s">
        <v>118</v>
      </c>
      <c r="H137" s="35" t="s">
        <v>662</v>
      </c>
      <c r="I137" s="36">
        <v>922.5</v>
      </c>
      <c r="J137" s="41"/>
      <c r="K137" s="35"/>
      <c r="L137" s="79"/>
      <c r="M137" s="33"/>
      <c r="N137" s="33"/>
      <c r="O137" s="33"/>
      <c r="P137" s="33"/>
      <c r="Q137" s="33"/>
      <c r="R137" s="33"/>
      <c r="S137" s="33"/>
      <c r="T137" s="33"/>
      <c r="U137" s="33" t="s">
        <v>199</v>
      </c>
      <c r="V137" s="33"/>
      <c r="W137" s="33" t="s">
        <v>199</v>
      </c>
      <c r="X137" s="33"/>
      <c r="Y137" s="33"/>
      <c r="Z137" s="33"/>
      <c r="AA137" s="33"/>
      <c r="AB137" s="33"/>
      <c r="AC137" s="33"/>
      <c r="AD137" s="33">
        <v>29.307200000000002</v>
      </c>
      <c r="AE137" s="33">
        <v>-98.32</v>
      </c>
      <c r="AF137" s="34" t="s">
        <v>473</v>
      </c>
      <c r="AG137" s="33" t="s">
        <v>434</v>
      </c>
      <c r="AH137" s="51"/>
      <c r="AI137" s="33"/>
      <c r="AJ137" s="33" t="s">
        <v>663</v>
      </c>
      <c r="AK137" s="100" t="s">
        <v>664</v>
      </c>
    </row>
    <row r="138" spans="1:37" s="4" customFormat="1" x14ac:dyDescent="0.25">
      <c r="A138" s="96"/>
      <c r="B138" s="33"/>
      <c r="C138" s="33" t="s">
        <v>665</v>
      </c>
      <c r="D138" s="33"/>
      <c r="E138" s="33"/>
      <c r="F138" s="34" t="s">
        <v>69</v>
      </c>
      <c r="G138" s="33" t="s">
        <v>118</v>
      </c>
      <c r="H138" s="35"/>
      <c r="I138" s="36">
        <v>101</v>
      </c>
      <c r="J138" s="33"/>
      <c r="K138" s="33"/>
      <c r="L138" s="79"/>
      <c r="M138" s="33"/>
      <c r="N138" s="33"/>
      <c r="O138" s="33"/>
      <c r="P138" s="33"/>
      <c r="Q138" s="33"/>
      <c r="R138" s="33"/>
      <c r="S138" s="33"/>
      <c r="T138" s="33" t="s">
        <v>73</v>
      </c>
      <c r="U138" s="33"/>
      <c r="V138" s="33"/>
      <c r="W138" s="33"/>
      <c r="X138" s="33"/>
      <c r="Y138" s="33"/>
      <c r="Z138" s="33"/>
      <c r="AA138" s="33"/>
      <c r="AB138" s="33"/>
      <c r="AC138" s="33"/>
      <c r="AD138" s="33"/>
      <c r="AE138" s="33"/>
      <c r="AF138" s="34"/>
      <c r="AG138" s="33" t="s">
        <v>75</v>
      </c>
      <c r="AH138" s="51"/>
      <c r="AI138" s="33"/>
      <c r="AJ138" s="33"/>
      <c r="AK138" s="101"/>
    </row>
    <row r="139" spans="1:37" s="4" customFormat="1" x14ac:dyDescent="0.25">
      <c r="A139" s="96" t="s">
        <v>666</v>
      </c>
      <c r="B139" s="33" t="s">
        <v>667</v>
      </c>
      <c r="C139" s="33" t="s">
        <v>590</v>
      </c>
      <c r="D139" s="33" t="s">
        <v>668</v>
      </c>
      <c r="E139" s="33"/>
      <c r="F139" s="34" t="s">
        <v>432</v>
      </c>
      <c r="G139" s="33" t="s">
        <v>118</v>
      </c>
      <c r="H139" s="35" t="s">
        <v>669</v>
      </c>
      <c r="I139" s="36">
        <v>1053</v>
      </c>
      <c r="J139" s="41"/>
      <c r="K139" s="35"/>
      <c r="L139" s="79"/>
      <c r="M139" s="33"/>
      <c r="N139" s="33"/>
      <c r="O139" s="33"/>
      <c r="P139" s="33"/>
      <c r="Q139" s="33"/>
      <c r="R139" s="33"/>
      <c r="S139" s="33"/>
      <c r="T139" s="33"/>
      <c r="U139" s="33"/>
      <c r="V139" s="33"/>
      <c r="W139" s="33"/>
      <c r="X139" s="33"/>
      <c r="Y139" s="33"/>
      <c r="Z139" s="33"/>
      <c r="AA139" s="33"/>
      <c r="AB139" s="33"/>
      <c r="AC139" s="33"/>
      <c r="AD139" s="33">
        <v>33.055199999999999</v>
      </c>
      <c r="AE139" s="33">
        <v>-94.84</v>
      </c>
      <c r="AF139" s="34"/>
      <c r="AG139" s="33" t="s">
        <v>434</v>
      </c>
      <c r="AH139" s="40"/>
      <c r="AI139" s="33"/>
      <c r="AJ139" s="33" t="s">
        <v>670</v>
      </c>
      <c r="AK139" s="100" t="s">
        <v>671</v>
      </c>
    </row>
    <row r="140" spans="1:37" s="4" customFormat="1" x14ac:dyDescent="0.25">
      <c r="A140" s="96" t="s">
        <v>672</v>
      </c>
      <c r="B140" s="33" t="s">
        <v>673</v>
      </c>
      <c r="C140" s="44" t="s">
        <v>674</v>
      </c>
      <c r="D140" s="33"/>
      <c r="E140" s="33"/>
      <c r="F140" s="34" t="s">
        <v>69</v>
      </c>
      <c r="G140" s="44" t="s">
        <v>118</v>
      </c>
      <c r="H140" s="45" t="s">
        <v>675</v>
      </c>
      <c r="I140" s="36">
        <v>1200</v>
      </c>
      <c r="J140" s="33"/>
      <c r="K140" s="35"/>
      <c r="L140" s="79"/>
      <c r="M140" s="33"/>
      <c r="N140" s="33"/>
      <c r="O140" s="33"/>
      <c r="P140" s="33"/>
      <c r="Q140" s="33"/>
      <c r="R140" s="33"/>
      <c r="S140" s="33"/>
      <c r="T140" s="33"/>
      <c r="U140" s="33"/>
      <c r="V140" s="33"/>
      <c r="W140" s="33"/>
      <c r="X140" s="33"/>
      <c r="Y140" s="33"/>
      <c r="Z140" s="33"/>
      <c r="AA140" s="33"/>
      <c r="AB140" s="33"/>
      <c r="AC140" s="33"/>
      <c r="AD140" s="33"/>
      <c r="AE140" s="33"/>
      <c r="AF140" s="34"/>
      <c r="AG140" s="40" t="s">
        <v>676</v>
      </c>
      <c r="AH140" s="51"/>
      <c r="AI140" s="33"/>
      <c r="AJ140" s="33"/>
      <c r="AK140" s="101"/>
    </row>
    <row r="141" spans="1:37" s="4" customFormat="1" x14ac:dyDescent="0.25">
      <c r="A141" s="96"/>
      <c r="B141" s="33"/>
      <c r="C141" s="33" t="s">
        <v>533</v>
      </c>
      <c r="D141" s="33"/>
      <c r="E141" s="33"/>
      <c r="F141" s="34" t="s">
        <v>69</v>
      </c>
      <c r="G141" s="33" t="s">
        <v>118</v>
      </c>
      <c r="H141" s="35"/>
      <c r="I141" s="36">
        <v>100</v>
      </c>
      <c r="J141" s="33"/>
      <c r="K141" s="33"/>
      <c r="L141" s="79"/>
      <c r="M141" s="33"/>
      <c r="N141" s="33"/>
      <c r="O141" s="33"/>
      <c r="P141" s="33"/>
      <c r="Q141" s="33"/>
      <c r="R141" s="33"/>
      <c r="S141" s="33"/>
      <c r="T141" s="33" t="s">
        <v>73</v>
      </c>
      <c r="U141" s="33"/>
      <c r="V141" s="33"/>
      <c r="W141" s="33"/>
      <c r="X141" s="33"/>
      <c r="Y141" s="33"/>
      <c r="Z141" s="33"/>
      <c r="AA141" s="33"/>
      <c r="AB141" s="33"/>
      <c r="AC141" s="33"/>
      <c r="AD141" s="33"/>
      <c r="AE141" s="33"/>
      <c r="AF141" s="34"/>
      <c r="AG141" s="33" t="s">
        <v>75</v>
      </c>
      <c r="AH141" s="51"/>
      <c r="AI141" s="33"/>
      <c r="AJ141" s="33"/>
      <c r="AK141" s="101"/>
    </row>
    <row r="142" spans="1:37" s="4" customFormat="1" x14ac:dyDescent="0.25">
      <c r="A142" s="98"/>
      <c r="B142" s="89"/>
      <c r="C142" s="89" t="s">
        <v>677</v>
      </c>
      <c r="D142" s="89"/>
      <c r="E142" s="89"/>
      <c r="F142" s="90" t="s">
        <v>69</v>
      </c>
      <c r="G142" s="89" t="s">
        <v>118</v>
      </c>
      <c r="H142" s="91"/>
      <c r="I142" s="92">
        <v>100</v>
      </c>
      <c r="J142" s="89"/>
      <c r="K142" s="89"/>
      <c r="L142" s="93"/>
      <c r="M142" s="89"/>
      <c r="N142" s="89"/>
      <c r="O142" s="89"/>
      <c r="P142" s="89"/>
      <c r="Q142" s="89"/>
      <c r="R142" s="89"/>
      <c r="S142" s="89"/>
      <c r="T142" s="89" t="s">
        <v>73</v>
      </c>
      <c r="U142" s="89"/>
      <c r="V142" s="89"/>
      <c r="W142" s="89"/>
      <c r="X142" s="89"/>
      <c r="Y142" s="89"/>
      <c r="Z142" s="89"/>
      <c r="AA142" s="89"/>
      <c r="AB142" s="89"/>
      <c r="AC142" s="89"/>
      <c r="AD142" s="89"/>
      <c r="AE142" s="89"/>
      <c r="AF142" s="90"/>
      <c r="AG142" s="89" t="s">
        <v>75</v>
      </c>
      <c r="AH142" s="94"/>
      <c r="AI142" s="89"/>
      <c r="AJ142" s="89"/>
      <c r="AK142" s="105"/>
    </row>
    <row r="143" spans="1:37" s="4" customFormat="1" x14ac:dyDescent="0.25">
      <c r="A143" s="7"/>
      <c r="B143" s="7"/>
      <c r="C143" s="10"/>
      <c r="D143" s="10"/>
      <c r="E143" s="7"/>
      <c r="F143" s="16"/>
      <c r="G143" s="7"/>
      <c r="H143" s="14"/>
      <c r="I143" s="11"/>
      <c r="J143" s="7"/>
      <c r="K143" s="7"/>
      <c r="L143" s="7"/>
      <c r="M143" s="7"/>
      <c r="N143" s="7"/>
      <c r="O143" s="7"/>
      <c r="P143" s="7"/>
      <c r="Q143" s="7"/>
      <c r="R143" s="7"/>
      <c r="S143" s="17"/>
      <c r="T143" s="17"/>
      <c r="U143" s="7"/>
      <c r="V143" s="7"/>
      <c r="W143" s="7"/>
      <c r="X143" s="7"/>
      <c r="Y143" s="7"/>
      <c r="Z143" s="7"/>
      <c r="AA143" s="7"/>
      <c r="AB143" s="7"/>
      <c r="AC143" s="7"/>
      <c r="AD143" s="7"/>
      <c r="AE143" s="7"/>
      <c r="AF143" s="16"/>
      <c r="AG143" s="7"/>
      <c r="AI143" s="7"/>
      <c r="AJ143" s="7"/>
      <c r="AK143" s="7"/>
    </row>
    <row r="144" spans="1:37" s="4" customFormat="1" x14ac:dyDescent="0.25">
      <c r="A144" s="7"/>
      <c r="B144" s="7"/>
      <c r="C144" s="10"/>
      <c r="D144" s="10"/>
      <c r="E144" s="7"/>
      <c r="F144" s="16"/>
      <c r="G144" s="7"/>
      <c r="H144" s="14"/>
      <c r="I144" s="11"/>
      <c r="J144" s="7"/>
      <c r="K144" s="7"/>
      <c r="L144" s="7"/>
      <c r="M144" s="7"/>
      <c r="N144" s="7"/>
      <c r="O144" s="7"/>
      <c r="P144" s="7"/>
      <c r="Q144" s="7"/>
      <c r="R144" s="7"/>
      <c r="S144" s="17"/>
      <c r="T144" s="17"/>
      <c r="U144" s="7"/>
      <c r="V144" s="7"/>
      <c r="W144" s="7"/>
      <c r="X144" s="7"/>
      <c r="Y144" s="7"/>
      <c r="Z144" s="7"/>
      <c r="AA144" s="7"/>
      <c r="AB144" s="7"/>
      <c r="AC144" s="7"/>
      <c r="AD144" s="7"/>
      <c r="AE144" s="7"/>
      <c r="AF144" s="16"/>
      <c r="AG144" s="7"/>
      <c r="AI144" s="7"/>
      <c r="AJ144" s="7"/>
      <c r="AK144" s="7"/>
    </row>
    <row r="145" spans="1:37" x14ac:dyDescent="0.25">
      <c r="A145" s="7"/>
      <c r="B145" s="7"/>
      <c r="C145" s="18"/>
      <c r="D145" s="18"/>
      <c r="E145" s="7"/>
      <c r="F145" s="16"/>
      <c r="G145" s="7"/>
      <c r="H145" s="20"/>
      <c r="I145" s="19"/>
      <c r="J145" s="7"/>
      <c r="K145" s="7"/>
      <c r="L145" s="7"/>
      <c r="M145" s="7"/>
      <c r="N145" s="7"/>
      <c r="O145" s="7"/>
      <c r="P145" s="7"/>
      <c r="Q145" s="7"/>
      <c r="R145" s="7"/>
      <c r="S145" s="17"/>
      <c r="T145" s="17"/>
      <c r="U145" s="7"/>
      <c r="V145" s="7"/>
      <c r="W145" s="7"/>
      <c r="X145" s="7"/>
      <c r="Y145" s="7"/>
      <c r="Z145" s="7"/>
      <c r="AA145" s="7"/>
      <c r="AB145" s="7"/>
      <c r="AC145" s="7"/>
      <c r="AD145" s="7"/>
      <c r="AE145" s="7"/>
      <c r="AF145" s="16"/>
      <c r="AG145" s="7"/>
      <c r="AI145" s="7"/>
      <c r="AJ145" s="7"/>
      <c r="AK145" s="7"/>
    </row>
    <row r="146" spans="1:37" x14ac:dyDescent="0.25">
      <c r="A146" s="7"/>
      <c r="B146" s="7"/>
      <c r="C146" s="18"/>
      <c r="D146" s="18"/>
      <c r="E146" s="7"/>
      <c r="F146" s="12"/>
      <c r="G146" s="7"/>
      <c r="H146" s="20"/>
      <c r="I146" s="19"/>
      <c r="J146" s="7"/>
      <c r="K146" s="7"/>
      <c r="L146" s="15"/>
      <c r="M146" s="15"/>
      <c r="N146" s="15"/>
      <c r="O146" s="15"/>
      <c r="P146" s="15"/>
      <c r="Q146" s="15"/>
      <c r="R146" s="15"/>
      <c r="S146" s="13"/>
      <c r="T146" s="13"/>
      <c r="U146" s="7"/>
      <c r="V146" s="7"/>
      <c r="W146" s="7"/>
      <c r="X146" s="7"/>
      <c r="Y146" s="7"/>
      <c r="Z146" s="7"/>
      <c r="AA146" s="15"/>
      <c r="AB146" s="15"/>
      <c r="AC146" s="15"/>
      <c r="AD146" s="7"/>
      <c r="AE146" s="7"/>
      <c r="AF146" s="12"/>
      <c r="AG146" s="7"/>
      <c r="AI146" s="15"/>
      <c r="AJ146" s="7"/>
      <c r="AK146" s="7"/>
    </row>
    <row r="147" spans="1:37" x14ac:dyDescent="0.25">
      <c r="B147" s="7"/>
      <c r="C147" s="18"/>
      <c r="D147" s="18"/>
      <c r="E147" s="7"/>
      <c r="F147" s="16"/>
      <c r="G147" s="7"/>
      <c r="H147" s="20"/>
      <c r="I147" s="19"/>
      <c r="J147" s="7"/>
      <c r="K147" s="7"/>
      <c r="L147" s="18"/>
      <c r="M147" s="18"/>
      <c r="N147" s="18"/>
      <c r="O147" s="18"/>
      <c r="P147" s="18"/>
      <c r="Q147" s="18"/>
      <c r="R147" s="18"/>
      <c r="S147" s="17"/>
      <c r="T147" s="17"/>
      <c r="U147" s="7"/>
      <c r="V147" s="7"/>
      <c r="W147" s="7"/>
      <c r="X147" s="7"/>
      <c r="Y147" s="7"/>
      <c r="Z147" s="7"/>
      <c r="AA147" s="18"/>
      <c r="AB147" s="18"/>
      <c r="AC147" s="18"/>
      <c r="AD147" s="7"/>
      <c r="AE147" s="7"/>
      <c r="AF147" s="16"/>
      <c r="AG147" s="7"/>
      <c r="AI147" s="18"/>
      <c r="AJ147" s="7"/>
      <c r="AK147" s="7"/>
    </row>
    <row r="148" spans="1:37" x14ac:dyDescent="0.25">
      <c r="A148" s="7"/>
      <c r="B148" s="7"/>
      <c r="C148" s="18"/>
      <c r="D148" s="18"/>
      <c r="E148" s="7"/>
      <c r="F148" s="12"/>
      <c r="G148" s="7"/>
      <c r="H148" s="20"/>
      <c r="I148" s="19"/>
      <c r="J148" s="7"/>
      <c r="K148" s="7"/>
      <c r="L148" s="15"/>
      <c r="M148" s="15"/>
      <c r="N148" s="15"/>
      <c r="O148" s="15"/>
      <c r="P148" s="15"/>
      <c r="Q148" s="15"/>
      <c r="R148" s="15"/>
      <c r="S148" s="13"/>
      <c r="T148" s="13"/>
      <c r="U148" s="7"/>
      <c r="V148" s="7"/>
      <c r="W148" s="7"/>
      <c r="X148" s="7"/>
      <c r="Y148" s="7"/>
      <c r="Z148" s="7"/>
      <c r="AA148" s="15"/>
      <c r="AB148" s="15"/>
      <c r="AC148" s="15"/>
      <c r="AD148" s="7"/>
      <c r="AE148" s="7"/>
      <c r="AF148" s="12"/>
      <c r="AG148" s="7"/>
      <c r="AI148" s="15"/>
      <c r="AJ148" s="7"/>
      <c r="AK148" s="7"/>
    </row>
    <row r="149" spans="1:37" x14ac:dyDescent="0.25">
      <c r="A149" s="5"/>
      <c r="B149" s="5"/>
      <c r="C149" s="18"/>
      <c r="D149" s="18"/>
      <c r="E149" s="5"/>
      <c r="F149" s="22"/>
      <c r="G149" s="7"/>
      <c r="H149" s="23"/>
      <c r="I149" s="21"/>
      <c r="J149" s="5"/>
      <c r="K149" s="5"/>
      <c r="L149" s="24"/>
      <c r="M149" s="24"/>
      <c r="N149" s="24"/>
      <c r="O149" s="24"/>
      <c r="P149" s="24"/>
      <c r="Q149" s="24"/>
      <c r="R149" s="24"/>
      <c r="S149" s="5"/>
      <c r="T149" s="5"/>
      <c r="U149" s="5"/>
      <c r="V149" s="5"/>
      <c r="W149" s="5"/>
      <c r="X149" s="5"/>
      <c r="Y149" s="24"/>
      <c r="Z149" s="5"/>
      <c r="AA149" s="24"/>
      <c r="AB149" s="24"/>
      <c r="AC149" s="24"/>
      <c r="AD149" s="5"/>
      <c r="AE149" s="5"/>
      <c r="AF149" s="22"/>
      <c r="AG149" s="7"/>
      <c r="AI149" s="24"/>
      <c r="AJ149" s="6"/>
    </row>
    <row r="150" spans="1:37" x14ac:dyDescent="0.25">
      <c r="A150" s="5"/>
      <c r="B150" s="5"/>
      <c r="C150" s="18"/>
      <c r="D150" s="18"/>
      <c r="E150" s="5"/>
      <c r="F150" s="22"/>
      <c r="G150" s="7"/>
      <c r="H150" s="23"/>
      <c r="I150" s="21"/>
      <c r="J150" s="5"/>
      <c r="K150" s="5"/>
      <c r="L150" s="24"/>
      <c r="M150" s="24"/>
      <c r="N150" s="24"/>
      <c r="O150" s="24"/>
      <c r="P150" s="24"/>
      <c r="Q150" s="24"/>
      <c r="R150" s="24"/>
      <c r="S150" s="5"/>
      <c r="T150" s="5"/>
      <c r="U150" s="5"/>
      <c r="V150" s="5"/>
      <c r="W150" s="5"/>
      <c r="X150" s="5"/>
      <c r="Y150" s="24"/>
      <c r="Z150" s="5"/>
      <c r="AA150" s="24"/>
      <c r="AB150" s="24"/>
      <c r="AC150" s="24"/>
      <c r="AD150" s="5"/>
      <c r="AE150" s="5"/>
      <c r="AF150" s="22"/>
      <c r="AG150" s="7"/>
      <c r="AI150" s="24"/>
      <c r="AJ150" s="5"/>
    </row>
    <row r="151" spans="1:37" x14ac:dyDescent="0.25">
      <c r="A151" s="7"/>
      <c r="B151" s="7"/>
      <c r="C151" s="9"/>
      <c r="D151" s="7"/>
      <c r="E151" s="7"/>
      <c r="F151" s="8"/>
      <c r="G151" s="9"/>
      <c r="H151" s="26"/>
      <c r="I151" s="25"/>
      <c r="J151" s="7"/>
      <c r="K151" s="7"/>
      <c r="L151" s="7"/>
      <c r="M151" s="7"/>
      <c r="N151" s="7"/>
      <c r="O151" s="7"/>
      <c r="P151" s="7"/>
      <c r="Q151" s="7"/>
      <c r="R151" s="7"/>
      <c r="S151" s="7"/>
      <c r="T151" s="7"/>
      <c r="U151" s="7"/>
      <c r="V151" s="7"/>
      <c r="W151" s="7"/>
      <c r="X151" s="7"/>
      <c r="Y151" s="7"/>
      <c r="Z151" s="7"/>
      <c r="AA151" s="7"/>
      <c r="AB151" s="7"/>
      <c r="AC151" s="7"/>
      <c r="AD151" s="7"/>
      <c r="AE151" s="7"/>
      <c r="AF151" s="8"/>
      <c r="AG151" s="7"/>
      <c r="AI151" s="7"/>
      <c r="AJ151" s="7"/>
      <c r="AK151" s="7"/>
    </row>
    <row r="152" spans="1:37" x14ac:dyDescent="0.25">
      <c r="A152" s="7"/>
      <c r="B152" s="7"/>
      <c r="C152" s="18"/>
      <c r="D152" s="18"/>
      <c r="E152" s="7"/>
      <c r="F152" s="16"/>
      <c r="G152" s="5"/>
      <c r="H152" s="20"/>
      <c r="I152" s="19"/>
      <c r="J152" s="7"/>
      <c r="K152" s="7"/>
      <c r="L152" s="15"/>
      <c r="M152" s="15"/>
      <c r="N152" s="15"/>
      <c r="O152" s="15"/>
      <c r="P152" s="15"/>
      <c r="Q152" s="15"/>
      <c r="R152" s="15"/>
      <c r="S152" s="17"/>
      <c r="T152" s="17"/>
      <c r="U152" s="7"/>
      <c r="V152" s="7"/>
      <c r="W152" s="7"/>
      <c r="X152" s="7"/>
      <c r="Y152" s="7"/>
      <c r="Z152" s="7"/>
      <c r="AA152" s="15"/>
      <c r="AB152" s="15"/>
      <c r="AC152" s="15"/>
      <c r="AD152" s="7"/>
      <c r="AE152" s="7"/>
      <c r="AF152" s="16"/>
      <c r="AG152" s="7"/>
      <c r="AI152" s="15"/>
      <c r="AJ152" s="7"/>
      <c r="AK152" s="7"/>
    </row>
  </sheetData>
  <phoneticPr fontId="8" type="noConversion"/>
  <hyperlinks>
    <hyperlink ref="AK27" r:id="rId1" xr:uid="{67A4A664-D360-4CC7-A05D-762AED61B806}"/>
    <hyperlink ref="AK14" r:id="rId2" xr:uid="{D98D03A3-A168-427C-88AD-876B5D8A6787}"/>
    <hyperlink ref="AK41" r:id="rId3" xr:uid="{365E49C8-6F59-4117-AF12-FAF371FB5B07}"/>
    <hyperlink ref="AK137" r:id="rId4" xr:uid="{B3DEA3D7-4F6F-48BE-A5C0-E2F72E0BFFA9}"/>
    <hyperlink ref="AK8" r:id="rId5" xr:uid="{40C44697-36E2-4E6A-B770-4557B1289B79}"/>
    <hyperlink ref="AK48" r:id="rId6" xr:uid="{A3E32651-35DF-4BF2-979F-79652F6D9FBC}"/>
    <hyperlink ref="AK135" r:id="rId7" xr:uid="{1468963A-5590-4296-9E3C-0D9EF893EB2B}"/>
    <hyperlink ref="AK50" r:id="rId8" xr:uid="{A8ECC248-7538-499B-B440-0D1285FB114F}"/>
    <hyperlink ref="AK7" r:id="rId9" xr:uid="{A2AACF63-DD45-4709-B5EA-E9218624B840}"/>
    <hyperlink ref="I7" r:id="rId10" display="601" xr:uid="{431E77D8-84E9-4269-A1FB-86CB6F56BF8D}"/>
    <hyperlink ref="H7" r:id="rId11" display="8/1/2028" xr:uid="{FB13C5C4-61D5-423A-9646-E582BBCC57BE}"/>
    <hyperlink ref="AK58" r:id="rId12" xr:uid="{78F1EC7E-0EF2-4F8A-924C-8C1FB8F5667F}"/>
    <hyperlink ref="AK51" r:id="rId13" xr:uid="{3B602F89-7208-42E8-AB00-C6C75B072F5B}"/>
    <hyperlink ref="AK6" r:id="rId14" xr:uid="{D8B541B1-3366-4017-8FFA-E5782E935132}"/>
    <hyperlink ref="AK47" r:id="rId15" xr:uid="{D2329881-7323-4C73-B136-637C2A6DA5F2}"/>
    <hyperlink ref="AK45" r:id="rId16" xr:uid="{F6084B9F-619F-4B7E-9206-4031AE92D77A}"/>
    <hyperlink ref="AK15" r:id="rId17" xr:uid="{C4A6A9D1-83F8-4982-9964-1A1C3831DC1F}"/>
    <hyperlink ref="AK112" r:id="rId18" xr:uid="{3B0BEE02-8742-4245-88A4-5A2B94ABC9DB}"/>
    <hyperlink ref="AK12" r:id="rId19" xr:uid="{25F00E61-C5D5-4C22-8DD5-D9109FEF0F50}"/>
    <hyperlink ref="AK40" r:id="rId20" xr:uid="{EAB88D70-7B39-44C4-B9FB-1B6733A423D9}"/>
    <hyperlink ref="AK36" r:id="rId21" xr:uid="{EA8E024A-8647-49A9-99C3-EC9F37B2B861}"/>
    <hyperlink ref="AK75" r:id="rId22" xr:uid="{B9FE907A-0006-4926-A406-51F83A9032AD}"/>
    <hyperlink ref="AK24" r:id="rId23" xr:uid="{3290ECD0-4932-40EF-8C85-4934D717F026}"/>
    <hyperlink ref="AK18" r:id="rId24" xr:uid="{76A381D9-3B66-4AE4-8E76-7555FD621BDD}"/>
    <hyperlink ref="AK56" r:id="rId25" xr:uid="{97D5A68E-E580-41A5-8408-22C52C5514EE}"/>
    <hyperlink ref="AK42" r:id="rId26" xr:uid="{720101AE-284E-419D-85EF-3753F6601AF2}"/>
    <hyperlink ref="AK23" r:id="rId27" xr:uid="{DD6D0CE2-62A7-455F-97B7-11A2999A29BA}"/>
    <hyperlink ref="AK132" r:id="rId28" xr:uid="{A99F2313-0BAF-4203-A0DA-75B6EFF2F4E0}"/>
    <hyperlink ref="AG111" r:id="rId29" xr:uid="{63CA2CB6-65DE-4B96-AFEA-5CB75FF8EE3C}"/>
    <hyperlink ref="AK21" r:id="rId30" xr:uid="{630BB9D1-8039-4D1E-AE81-AD72DC924AC4}"/>
    <hyperlink ref="AK19" r:id="rId31" xr:uid="{BEC5C5A1-F278-4708-9356-4D3D88DE74BC}"/>
    <hyperlink ref="AK31" r:id="rId32" xr:uid="{3D025E50-E182-4818-87DE-8C4F5A43ED39}"/>
    <hyperlink ref="AK32" r:id="rId33" xr:uid="{69028492-5B69-4ACD-9C3B-EC338DF62330}"/>
    <hyperlink ref="AK26" r:id="rId34" xr:uid="{5E12DB37-DDCA-4F13-B353-0578AB31C057}"/>
    <hyperlink ref="AK37" r:id="rId35" xr:uid="{2DFCEEFF-05AA-413C-8E98-FE299A4D817D}"/>
    <hyperlink ref="AK22" r:id="rId36" xr:uid="{A117C413-003C-4381-B667-E1C979A53ABF}"/>
    <hyperlink ref="AK109" r:id="rId37" xr:uid="{AE947572-2732-4260-9958-31725F0C1CF6}"/>
    <hyperlink ref="AG13" r:id="rId38" xr:uid="{F8B1FC2D-1429-463A-94A3-A3EE9E0709B6}"/>
    <hyperlink ref="AG96" r:id="rId39" xr:uid="{B820DDA1-14F4-44DB-852C-5C2BE9E550ED}"/>
    <hyperlink ref="AK25" r:id="rId40" xr:uid="{60F94734-5B62-4707-B2C6-30C7760AC0B8}"/>
    <hyperlink ref="AK39" r:id="rId41" xr:uid="{A68ECF1A-1466-4878-A245-CB5468936AEA}"/>
    <hyperlink ref="AK33" r:id="rId42" xr:uid="{62BFE80E-CE9D-4831-AE1C-4CBE280344AD}"/>
    <hyperlink ref="AK44" r:id="rId43" xr:uid="{90998377-BEA4-4D1C-ABBC-1901EB7CEC85}"/>
    <hyperlink ref="AK34" r:id="rId44" xr:uid="{B510E1BF-BB6F-450D-83B1-167DB261F21A}"/>
    <hyperlink ref="AK10" r:id="rId45" xr:uid="{F0E8BB6B-71CB-408E-9D6A-714888A4A51B}"/>
    <hyperlink ref="AK30" r:id="rId46" xr:uid="{E2F87D99-EB87-4056-817B-E8A2420F9625}"/>
    <hyperlink ref="AK111" r:id="rId47" xr:uid="{F5ED18EF-A26A-4F21-82B0-FEE700E185AE}"/>
    <hyperlink ref="AK35" r:id="rId48" xr:uid="{6265BF67-A4EC-4AB3-B206-0145423AE214}"/>
    <hyperlink ref="AK52" r:id="rId49" xr:uid="{D0DCD3A2-36BF-4AE1-B5E4-8F7D841B6901}"/>
    <hyperlink ref="AK43" r:id="rId50" xr:uid="{7DFA1B66-4935-42BD-9B2A-06DCEDA009F2}"/>
    <hyperlink ref="AH13" r:id="rId51" xr:uid="{27490AAC-470C-4A22-94F8-EF4E824859CA}"/>
    <hyperlink ref="AH111" r:id="rId52" xr:uid="{185F55FB-5795-463A-9FF5-FD04E25B6038}"/>
    <hyperlink ref="AH22" r:id="rId53" xr:uid="{126EE25A-246B-440C-B05F-8ECC2E8767E4}"/>
    <hyperlink ref="AH112" r:id="rId54" xr:uid="{66392CE7-51A9-40EC-B5AB-ED89DA760DC0}"/>
    <hyperlink ref="AH16" r:id="rId55" xr:uid="{94CA411B-7317-44F4-88C3-8D81044E161D}"/>
    <hyperlink ref="AH5" r:id="rId56" xr:uid="{B906549A-EDBB-42D7-9FEE-0B7141DF36D9}"/>
    <hyperlink ref="AH26" r:id="rId57" xr:uid="{F4B743BF-5307-47EA-B89D-B34128FEBFFD}"/>
    <hyperlink ref="AH19" r:id="rId58" xr:uid="{79848DBF-018E-4AD9-AAC6-36626388F9E0}"/>
    <hyperlink ref="AH21" r:id="rId59" xr:uid="{04F44729-9364-46DE-AD08-589A183D082C}"/>
    <hyperlink ref="AH32" r:id="rId60" xr:uid="{3320EBAF-1342-4736-861B-389BBEE01F3B}"/>
    <hyperlink ref="AH28" r:id="rId61" xr:uid="{15415A25-F029-4149-B8C1-C1EBADB3ACDD}"/>
    <hyperlink ref="AH45" r:id="rId62" xr:uid="{568CE31F-626C-43C8-B659-452DA0433E2B}"/>
    <hyperlink ref="AH8" r:id="rId63" xr:uid="{A62EC453-23BF-43C6-AA46-6BDB2B02CD2A}"/>
    <hyperlink ref="AH48" r:id="rId64" xr:uid="{E226637B-FB39-40E2-A286-FBD2847A9DFE}"/>
    <hyperlink ref="AH6" r:id="rId65" xr:uid="{6D03CDCF-8450-41B9-8460-0C6BED055D10}"/>
    <hyperlink ref="AH3" r:id="rId66" xr:uid="{3304BB5F-D05D-403E-B3A6-5A282608D0B5}"/>
    <hyperlink ref="AH30" r:id="rId67" xr:uid="{343B9F9F-95EC-4923-8A47-90037BB1B2DF}"/>
    <hyperlink ref="AH33" r:id="rId68" xr:uid="{B701DCB4-394C-40EE-A616-DF5EE81E6DA1}"/>
    <hyperlink ref="AH44" r:id="rId69" xr:uid="{F8214519-CE22-4230-83C9-B10FA6C8D413}"/>
    <hyperlink ref="AH25" r:id="rId70" xr:uid="{F6E22174-0908-48D0-90DE-B61D2644F2AC}"/>
    <hyperlink ref="AH14" r:id="rId71" xr:uid="{6A8DD94A-B8D3-4341-A18B-01CBAEBAF185}"/>
    <hyperlink ref="AH18" r:id="rId72" xr:uid="{EB9778E7-1D7D-43E9-9970-5BC99F37A3D5}"/>
    <hyperlink ref="AH24" r:id="rId73" xr:uid="{D0A2BB31-771D-4111-A1C3-A725F663041F}"/>
    <hyperlink ref="AH17" r:id="rId74" xr:uid="{F9BD344F-D29E-4FC8-A358-900728556FC2}"/>
    <hyperlink ref="AH31" r:id="rId75" xr:uid="{E17A5BD3-7EB8-43F5-B19E-1E4910A47D03}"/>
    <hyperlink ref="AH23" r:id="rId76" xr:uid="{A51F65CF-3C17-4CB8-9135-C1AA543ACBA5}"/>
    <hyperlink ref="AH27" r:id="rId77" xr:uid="{D51BB204-2111-4740-AC86-2D7E0BBAAE67}"/>
    <hyperlink ref="AH36" r:id="rId78" xr:uid="{E23D5F04-F7BE-4420-B84A-0D723C0E7073}"/>
    <hyperlink ref="AH10" r:id="rId79" xr:uid="{295C9E6F-C2B7-4CAC-8872-2696D6DD8F03}"/>
    <hyperlink ref="AH50" r:id="rId80" xr:uid="{C28BB775-C726-4E68-B8BE-0332F61FB70C}"/>
    <hyperlink ref="AH15" r:id="rId81" xr:uid="{6449C261-91B7-4A65-932F-05FC1CCB577F}"/>
    <hyperlink ref="AH41" r:id="rId82" xr:uid="{2095FC55-ECF9-4A4D-9067-1D9176718F8E}"/>
    <hyperlink ref="AH51" r:id="rId83" xr:uid="{7FD8862B-936B-41F3-A499-66E7FB814C85}"/>
    <hyperlink ref="AH12" r:id="rId84" xr:uid="{A1AE5A2A-C301-4FFA-BF3A-0DDB45D3910F}"/>
    <hyperlink ref="AH29" r:id="rId85" xr:uid="{000DD97F-E57E-4565-BC0C-4C9CB2E16C46}"/>
    <hyperlink ref="AH7" r:id="rId86" xr:uid="{3AF5F2ED-FF38-47C3-8A61-A0C52A1AF5DA}"/>
    <hyperlink ref="AH46" r:id="rId87" xr:uid="{8BE1E660-8EB9-4681-8BE7-BBB66BE8D02D}"/>
    <hyperlink ref="AH38" r:id="rId88" xr:uid="{4AA0687E-1D4E-44A0-9321-C561694B2F5A}"/>
    <hyperlink ref="AH37" r:id="rId89" xr:uid="{F2A1B57D-D0F9-4A01-BD31-3F4FDA451C8E}"/>
    <hyperlink ref="AH47" r:id="rId90" xr:uid="{AFF71FC1-8DC0-4939-A38B-994AB8E2ED5F}"/>
    <hyperlink ref="AH43" r:id="rId91" xr:uid="{E0AC6844-9221-470C-AD68-D84BE99E220C}"/>
    <hyperlink ref="AH40" r:id="rId92" xr:uid="{12C3E7E4-F890-47AF-8CC8-2260619E308C}"/>
    <hyperlink ref="AH42" r:id="rId93" xr:uid="{F5104345-7BE0-40E3-A625-1FF913C5AC2C}"/>
    <hyperlink ref="AH35" r:id="rId94" xr:uid="{9A04BAA7-01B6-48D3-ACEE-87262B6E4683}"/>
    <hyperlink ref="AH39" r:id="rId95" xr:uid="{2B9800C2-BB15-4F2E-AA3F-8666B551429A}"/>
    <hyperlink ref="AG140" r:id="rId96" xr:uid="{B8A89254-4F88-4D3C-8157-BF5CFE24ACF8}"/>
    <hyperlink ref="AK130" r:id="rId97" xr:uid="{C2DD76C4-09A9-4D39-9023-794A454F0988}"/>
    <hyperlink ref="AH130" r:id="rId98" xr:uid="{E7FC1AC2-E054-4D83-9FFC-D66FBC134DC1}"/>
    <hyperlink ref="AH34" r:id="rId99" xr:uid="{3F800D2B-5FAE-4FB1-8957-03B5D10C00A8}"/>
    <hyperlink ref="AK20" r:id="rId100" xr:uid="{AF7F33F9-F720-432E-815D-B6E838CF691B}"/>
    <hyperlink ref="AH20" r:id="rId101" xr:uid="{3A7A9AE2-B8E6-4F3B-9B0E-0D5BD0E753E0}"/>
    <hyperlink ref="S75" r:id="rId102" xr:uid="{9E03FBB8-EFF4-46EA-9187-8886FF659FDB}"/>
    <hyperlink ref="S28" r:id="rId103" xr:uid="{5BB9A51E-34E0-4295-A9E4-F66E32F15531}"/>
    <hyperlink ref="S49" r:id="rId104" xr:uid="{441B6F41-F99A-4A28-ABE6-8C32FF560192}"/>
    <hyperlink ref="S50" r:id="rId105" xr:uid="{13B6AB7F-FC0E-4230-A26F-37CE66FD0EBA}"/>
    <hyperlink ref="S130" r:id="rId106" xr:uid="{50EFFD4E-5B50-40C4-883A-67C4352C2B04}"/>
    <hyperlink ref="S15" r:id="rId107" xr:uid="{10F41DA2-5A54-4BDD-A0F9-D6127D86C043}"/>
    <hyperlink ref="S12" r:id="rId108" xr:uid="{265895FA-6E27-4555-A7E2-0B43317ECEA7}"/>
    <hyperlink ref="AK49" r:id="rId109" xr:uid="{A935DC9B-29D1-45E6-B571-288D84382C1A}"/>
    <hyperlink ref="AK11" r:id="rId110" xr:uid="{A1C71CA5-E1CF-4E04-A635-4C644A16B28E}"/>
    <hyperlink ref="AH11" r:id="rId111" xr:uid="{F51546DC-2C4B-46E4-BB26-93E506AE86F7}"/>
    <hyperlink ref="S27" r:id="rId112" display="Withdrew" xr:uid="{A2158571-7A95-4AED-8953-CF8F155C722B}"/>
    <hyperlink ref="S47" r:id="rId113" display="Withdrew" xr:uid="{E2850618-73C1-43B9-A815-2C6415F7DD28}"/>
    <hyperlink ref="S16" r:id="rId114" display="Withdrew" xr:uid="{F8446B3F-FA32-47BB-95F0-93438FEB1BAD}"/>
    <hyperlink ref="T40" r:id="rId115" xr:uid="{1BF66DD8-2AFF-4968-B0A2-A4AB3697AEB5}"/>
    <hyperlink ref="T52" r:id="rId116" xr:uid="{CF2BEFCC-A3B9-4448-AD45-FA1AF7C361D8}"/>
    <hyperlink ref="AH4" r:id="rId117" xr:uid="{ED92B20B-1D62-4831-8EC1-37E74B796FD7}"/>
    <hyperlink ref="AK4" r:id="rId118" xr:uid="{BFC30668-5C53-43AE-89A2-215CE02DBB07}"/>
    <hyperlink ref="AH9" r:id="rId119" xr:uid="{A44CB88D-F490-480E-B2D5-1AFB6AE2D195}"/>
    <hyperlink ref="AK29" r:id="rId120" xr:uid="{5FEE538E-CA22-4482-AEA7-C2852C26DA4C}"/>
    <hyperlink ref="AI130" r:id="rId121" xr:uid="{2FA318CC-07AE-4A9B-9178-20BD0977D9B8}"/>
    <hyperlink ref="S56" r:id="rId122" xr:uid="{0319BCD9-ED6A-476F-A90F-7BFC534872F7}"/>
    <hyperlink ref="AI5" r:id="rId123" display="January 2024 Technical Review pg. 2" xr:uid="{5A1123FE-9179-4FB7-B655-C949A8C205F7}"/>
    <hyperlink ref="AH49" r:id="rId124" xr:uid="{4E9991A1-0D06-47C2-B536-C51420119AB7}"/>
    <hyperlink ref="S21" r:id="rId125" xr:uid="{8EE0AE8F-9B27-4C0B-83D3-4E03B6882612}"/>
    <hyperlink ref="S22" r:id="rId126" xr:uid="{24C7882B-450D-4100-9428-31EA1BE6BEFC}"/>
    <hyperlink ref="S24" r:id="rId127" xr:uid="{81F01353-52E2-4DE1-91E1-CFB5846805FE}"/>
    <hyperlink ref="S108" r:id="rId128" xr:uid="{BD0C9CAD-AA97-4D74-9762-1D607D68AAD3}"/>
    <hyperlink ref="S115" r:id="rId129" xr:uid="{0411BC31-630B-4FB8-8569-00C469B80B22}"/>
    <hyperlink ref="AK60" r:id="rId130" xr:uid="{402AE592-F867-4EF2-8C4B-254491810B81}"/>
    <hyperlink ref="AK9" r:id="rId131" xr:uid="{12FC3044-B693-4BBC-991E-124FE4C8B0E4}"/>
    <hyperlink ref="U2" r:id="rId132" xr:uid="{25A707F2-2E4D-4D92-B833-895F7CC412C4}"/>
    <hyperlink ref="V2" r:id="rId133" xr:uid="{03820068-6BC4-4FF4-9FEC-906EC656BFAC}"/>
  </hyperlinks>
  <pageMargins left="0.7" right="0.7" top="0.75" bottom="0.75" header="0.3" footer="0.3"/>
  <pageSetup orientation="portrait" horizontalDpi="1200" verticalDpi="1200" r:id="rId134"/>
  <tableParts count="1">
    <tablePart r:id="rId13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185c91-1e71-4515-b8cf-f9e102dd47c2">
      <Terms xmlns="http://schemas.microsoft.com/office/infopath/2007/PartnerControls"/>
    </lcf76f155ced4ddcb4097134ff3c332f>
    <TaxCatchAll xmlns="8a437bd4-d520-494b-a46e-e728a69d98bd" xsi:nil="true"/>
    <SharedWithUsers xmlns="8a437bd4-d520-494b-a46e-e728a69d98b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3294FC68EE754F9794094F8CED435C" ma:contentTypeVersion="19" ma:contentTypeDescription="Create a new document." ma:contentTypeScope="" ma:versionID="911761c5da08e18f7b8299213384a49a">
  <xsd:schema xmlns:xsd="http://www.w3.org/2001/XMLSchema" xmlns:xs="http://www.w3.org/2001/XMLSchema" xmlns:p="http://schemas.microsoft.com/office/2006/metadata/properties" xmlns:ns2="1a185c91-1e71-4515-b8cf-f9e102dd47c2" xmlns:ns3="8a437bd4-d520-494b-a46e-e728a69d98bd" targetNamespace="http://schemas.microsoft.com/office/2006/metadata/properties" ma:root="true" ma:fieldsID="4d34d0e4bf22973fce7c95fd4c46cf1d" ns2:_="" ns3:_="">
    <xsd:import namespace="1a185c91-1e71-4515-b8cf-f9e102dd47c2"/>
    <xsd:import namespace="8a437bd4-d520-494b-a46e-e728a69d98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185c91-1e71-4515-b8cf-f9e102dd4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6ed423-c485-48b3-84b8-c36f018e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37bd4-d520-494b-a46e-e728a69d98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9bac2c-e74d-4895-ac63-bf698b8db902}" ma:internalName="TaxCatchAll" ma:showField="CatchAllData" ma:web="8a437bd4-d520-494b-a46e-e728a69d98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F2A15-3398-4831-AB24-D0844996F17F}">
  <ds:schemaRefs>
    <ds:schemaRef ds:uri="http://schemas.microsoft.com/office/2006/metadata/properties"/>
    <ds:schemaRef ds:uri="http://schemas.microsoft.com/office/infopath/2007/PartnerControls"/>
    <ds:schemaRef ds:uri="1a185c91-1e71-4515-b8cf-f9e102dd47c2"/>
    <ds:schemaRef ds:uri="8a437bd4-d520-494b-a46e-e728a69d98bd"/>
  </ds:schemaRefs>
</ds:datastoreItem>
</file>

<file path=customXml/itemProps2.xml><?xml version="1.0" encoding="utf-8"?>
<ds:datastoreItem xmlns:ds="http://schemas.openxmlformats.org/officeDocument/2006/customXml" ds:itemID="{B3380D12-3961-4784-8F3A-53D75923C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185c91-1e71-4515-b8cf-f9e102dd47c2"/>
    <ds:schemaRef ds:uri="8a437bd4-d520-494b-a46e-e728a69d9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C59ADD-4D5E-4C84-8620-2ADB58686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Bird</dc:creator>
  <cp:keywords/>
  <dc:description/>
  <cp:lastModifiedBy>Griffin Bird</cp:lastModifiedBy>
  <cp:revision/>
  <dcterms:created xsi:type="dcterms:W3CDTF">2024-09-18T16:05:30Z</dcterms:created>
  <dcterms:modified xsi:type="dcterms:W3CDTF">2025-06-09T11:53:04Z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0x010100D23294FC68EE754F9794094F8CED435C</vt:lpwstr>
  </property>
  <property fmtid="{D5CDD505-2E9C-101B-9397-08002B2CF9AE}" pid="3" name="Order">
    <vt:r8>1734100</vt:r8>
  </property>
  <property fmtid="{D5CDD505-2E9C-101B-9397-08002B2CF9AE}" pid="4" name="ComplianceAssetId">
    <vt:lpwstr/>
  </property>
  <property fmtid="{D5CDD505-2E9C-101B-9397-08002B2CF9AE}" pid="5" name="_activity">
    <vt:lpwstr>{"FileActivityType":"6","FileActivityTimeStamp":"2024-10-24T15:04:21.603Z","FileActivityUsersOnPage":[{"DisplayName":"Griffin Bird","Id":"gbird@environmentalintegrity.org"}],"FileActivityNavigationId":null}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