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mc:AlternateContent xmlns:mc="http://schemas.openxmlformats.org/markup-compatibility/2006">
    <mc:Choice Requires="x15">
      <x15ac:absPath xmlns:x15ac="http://schemas.microsoft.com/office/spreadsheetml/2010/11/ac" url="https://environmentalintegrity.sharepoint.com/sites/SP_Main/Shared Documents/EPA Enforcement/04_EPA's Enforcement Record/"/>
    </mc:Choice>
  </mc:AlternateContent>
  <xr:revisionPtr revIDLastSave="0" documentId="8_{8F52F395-7A04-46F0-B951-F8E8B1A82FF3}" xr6:coauthVersionLast="47" xr6:coauthVersionMax="47" xr10:uidLastSave="{00000000-0000-0000-0000-000000000000}"/>
  <bookViews>
    <workbookView xWindow="-110" yWindow="-110" windowWidth="19420" windowHeight="10420" xr2:uid="{00000000-000D-0000-FFFF-FFFF00000000}"/>
  </bookViews>
  <sheets>
    <sheet name="ReadMe" sheetId="11" r:id="rId1"/>
    <sheet name="Civil Inspections" sheetId="5" r:id="rId2"/>
    <sheet name="Criminal Investigations" sheetId="2" r:id="rId3"/>
    <sheet name="Civil Cases" sheetId="8" r:id="rId4"/>
    <sheet name="Criminal Cases" sheetId="14" r:id="rId5"/>
    <sheet name="Civil Penalties &amp; Injunctive" sheetId="12" r:id="rId6"/>
    <sheet name="Civil - SEPs" sheetId="7" r:id="rId7"/>
    <sheet name="Superfund" sheetId="4" r:id="rId8"/>
    <sheet name="Criminal Fines &amp; Env. Projects" sheetId="1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3" l="1"/>
  <c r="H27" i="13"/>
  <c r="F27" i="13"/>
  <c r="D27" i="13"/>
  <c r="G27" i="4"/>
  <c r="F27" i="4"/>
  <c r="D27" i="7"/>
  <c r="L27" i="12"/>
  <c r="K27" i="12"/>
  <c r="J27" i="12"/>
  <c r="I27" i="12"/>
  <c r="F27" i="12"/>
  <c r="E27" i="12"/>
  <c r="I24" i="12"/>
  <c r="K24" i="12" s="1"/>
  <c r="F26" i="13"/>
  <c r="J26" i="13"/>
  <c r="H25" i="13"/>
  <c r="H24" i="13"/>
  <c r="H23" i="13"/>
  <c r="H21" i="13"/>
  <c r="H20" i="13"/>
  <c r="H19" i="13"/>
  <c r="H18" i="13"/>
  <c r="H17" i="13"/>
  <c r="H16" i="13"/>
  <c r="H15" i="13"/>
  <c r="H14" i="13"/>
  <c r="H13" i="13"/>
  <c r="H12" i="13"/>
  <c r="H11" i="13"/>
  <c r="H10" i="13"/>
  <c r="H9" i="13"/>
  <c r="H8" i="13"/>
  <c r="H7" i="13"/>
  <c r="H22" i="13"/>
  <c r="H26" i="13"/>
  <c r="D26" i="13"/>
  <c r="F26" i="4"/>
  <c r="G26" i="4" s="1"/>
  <c r="D26" i="7"/>
  <c r="L26" i="12"/>
  <c r="I26" i="12"/>
  <c r="J26" i="12" s="1"/>
  <c r="F26" i="12"/>
  <c r="E26" i="12"/>
  <c r="J25" i="13"/>
  <c r="J24" i="13"/>
  <c r="J23" i="13"/>
  <c r="J22" i="13"/>
  <c r="J21" i="13"/>
  <c r="J20" i="13"/>
  <c r="J19" i="13"/>
  <c r="J17" i="13"/>
  <c r="J15" i="13"/>
  <c r="J14" i="13"/>
  <c r="J13" i="13"/>
  <c r="J12" i="13"/>
  <c r="J11" i="13"/>
  <c r="J10" i="13"/>
  <c r="J9" i="13"/>
  <c r="J8" i="13"/>
  <c r="J7" i="13"/>
  <c r="F25" i="13"/>
  <c r="F24" i="13"/>
  <c r="F23" i="13"/>
  <c r="F22" i="13"/>
  <c r="F21" i="13"/>
  <c r="F19" i="13"/>
  <c r="F18" i="13"/>
  <c r="F17" i="13"/>
  <c r="F15" i="13"/>
  <c r="F14" i="13"/>
  <c r="F13" i="13"/>
  <c r="F12" i="13"/>
  <c r="F11" i="13"/>
  <c r="F10" i="13"/>
  <c r="F9" i="13"/>
  <c r="F8" i="13"/>
  <c r="F7" i="13"/>
  <c r="F6" i="13"/>
  <c r="F5" i="13"/>
  <c r="F4" i="13"/>
  <c r="D25" i="7"/>
  <c r="D25" i="13"/>
  <c r="F25" i="4"/>
  <c r="G25" i="4" s="1"/>
  <c r="L21" i="12"/>
  <c r="F25" i="12"/>
  <c r="I25" i="12"/>
  <c r="J25" i="12" s="1"/>
  <c r="D24" i="7"/>
  <c r="D23" i="7"/>
  <c r="D22" i="7"/>
  <c r="D21" i="7"/>
  <c r="D20" i="7"/>
  <c r="D19" i="7"/>
  <c r="D18" i="7"/>
  <c r="D17" i="7"/>
  <c r="D16" i="7"/>
  <c r="D15" i="7"/>
  <c r="D14" i="7"/>
  <c r="L25" i="12"/>
  <c r="L24" i="12"/>
  <c r="L23" i="12"/>
  <c r="L18" i="12"/>
  <c r="L17" i="12"/>
  <c r="L15" i="12"/>
  <c r="L14" i="12"/>
  <c r="L13" i="12"/>
  <c r="L12" i="12"/>
  <c r="L11" i="12"/>
  <c r="L10" i="12"/>
  <c r="L9" i="12"/>
  <c r="L8" i="12"/>
  <c r="L7" i="12"/>
  <c r="L6" i="12"/>
  <c r="L5" i="12"/>
  <c r="L4" i="12"/>
  <c r="J24" i="12"/>
  <c r="J23" i="12"/>
  <c r="J22" i="12"/>
  <c r="J21" i="12"/>
  <c r="J20" i="12"/>
  <c r="J19" i="12"/>
  <c r="J18" i="12"/>
  <c r="J17" i="12"/>
  <c r="J16" i="12"/>
  <c r="J15" i="12"/>
  <c r="J14" i="12"/>
  <c r="J13" i="12"/>
  <c r="J12" i="12"/>
  <c r="J11" i="12"/>
  <c r="J10" i="12"/>
  <c r="J9" i="12"/>
  <c r="J8" i="12"/>
  <c r="J7" i="12"/>
  <c r="J5" i="12"/>
  <c r="J6" i="12"/>
  <c r="J4" i="12"/>
  <c r="E25" i="12"/>
  <c r="E24" i="12"/>
  <c r="E23" i="12"/>
  <c r="E22" i="12"/>
  <c r="E21" i="12"/>
  <c r="E20" i="12"/>
  <c r="E19" i="12"/>
  <c r="E18" i="12"/>
  <c r="E17" i="12"/>
  <c r="E16" i="12"/>
  <c r="E15" i="12"/>
  <c r="E14" i="12"/>
  <c r="E13" i="12"/>
  <c r="E12" i="12"/>
  <c r="E11" i="12"/>
  <c r="E10" i="12"/>
  <c r="E9" i="12"/>
  <c r="E8" i="12"/>
  <c r="E7" i="12"/>
  <c r="E6" i="12"/>
  <c r="E5" i="12"/>
  <c r="E4" i="12"/>
  <c r="D24" i="13"/>
  <c r="D23" i="13"/>
  <c r="D22" i="13"/>
  <c r="D21" i="13"/>
  <c r="E20" i="13"/>
  <c r="F20" i="13" s="1"/>
  <c r="D20" i="13"/>
  <c r="D19" i="13"/>
  <c r="I18" i="13"/>
  <c r="J18" i="13" s="1"/>
  <c r="D18" i="13"/>
  <c r="D17" i="13"/>
  <c r="I16" i="13"/>
  <c r="J16" i="13" s="1"/>
  <c r="E16" i="13"/>
  <c r="F16" i="13" s="1"/>
  <c r="D16" i="13"/>
  <c r="D15" i="13"/>
  <c r="D14" i="13"/>
  <c r="D13" i="13"/>
  <c r="D12" i="13"/>
  <c r="D11" i="13"/>
  <c r="D10" i="13"/>
  <c r="D9" i="13"/>
  <c r="D8" i="13"/>
  <c r="D7" i="13"/>
  <c r="D6" i="13"/>
  <c r="D5" i="13"/>
  <c r="D4" i="13"/>
  <c r="F24" i="12"/>
  <c r="F23" i="12"/>
  <c r="K22" i="12"/>
  <c r="L22" i="12" s="1"/>
  <c r="F22" i="12"/>
  <c r="F21" i="12"/>
  <c r="K20" i="12"/>
  <c r="L20" i="12" s="1"/>
  <c r="D20" i="12"/>
  <c r="F20" i="12" s="1"/>
  <c r="K19" i="12"/>
  <c r="L19" i="12" s="1"/>
  <c r="F19" i="12"/>
  <c r="F18" i="12"/>
  <c r="F17" i="12"/>
  <c r="K16" i="12"/>
  <c r="L16" i="12" s="1"/>
  <c r="F16" i="12"/>
  <c r="F15" i="12"/>
  <c r="F14" i="12"/>
  <c r="F13" i="12"/>
  <c r="F12" i="12"/>
  <c r="F11" i="12"/>
  <c r="F10" i="12"/>
  <c r="F9" i="12"/>
  <c r="F8" i="12"/>
  <c r="F7" i="12"/>
  <c r="F6" i="12"/>
  <c r="F5" i="12"/>
  <c r="F4" i="12"/>
  <c r="D5" i="7" l="1"/>
  <c r="D6" i="7"/>
  <c r="D7" i="7"/>
  <c r="D8" i="7"/>
  <c r="D9" i="7"/>
  <c r="D10" i="7"/>
  <c r="D11" i="7"/>
  <c r="D12" i="7"/>
  <c r="D13" i="7"/>
  <c r="D4" i="7"/>
  <c r="F24" i="4"/>
  <c r="G24" i="4" s="1"/>
  <c r="F23" i="4"/>
  <c r="F22" i="4"/>
  <c r="F21" i="4"/>
  <c r="G21" i="4" s="1"/>
  <c r="F20" i="4"/>
  <c r="G20" i="4" s="1"/>
  <c r="F19" i="4"/>
  <c r="F18" i="4"/>
  <c r="G18" i="4" s="1"/>
  <c r="F17" i="4"/>
  <c r="G17" i="4" s="1"/>
  <c r="F16" i="4"/>
  <c r="G16" i="4" s="1"/>
  <c r="F15" i="4"/>
  <c r="G15" i="4" s="1"/>
  <c r="F14" i="4"/>
  <c r="G14" i="4" s="1"/>
  <c r="F13" i="4"/>
  <c r="G13" i="4" s="1"/>
  <c r="F12" i="4"/>
  <c r="G12" i="4" s="1"/>
  <c r="F11" i="4"/>
  <c r="F10" i="4"/>
  <c r="G10" i="4" s="1"/>
  <c r="F9" i="4"/>
  <c r="G9" i="4" s="1"/>
  <c r="F8" i="4"/>
  <c r="G8" i="4" s="1"/>
  <c r="G23" i="4"/>
  <c r="G22" i="4"/>
  <c r="G19" i="4"/>
  <c r="G11" i="4"/>
  <c r="F7" i="4"/>
  <c r="G7" i="4" s="1"/>
  <c r="F6" i="4"/>
  <c r="G6" i="4"/>
  <c r="F5" i="4"/>
  <c r="G5" i="4" s="1"/>
  <c r="F4" i="4"/>
  <c r="G4" i="4" s="1"/>
</calcChain>
</file>

<file path=xl/sharedStrings.xml><?xml version="1.0" encoding="utf-8"?>
<sst xmlns="http://schemas.openxmlformats.org/spreadsheetml/2006/main" count="195" uniqueCount="117">
  <si>
    <t>The following spreadsheet contains different enforcement performance measures published by EPA in their Annual Enforcement Reports. Below is a list of the different tabs found within this spreadsheet and the information they contain. If you have any questions regarding this information, please reach send an email to Keene Kelderman of EIP at kkelderman@environmentalintegrity.org.</t>
  </si>
  <si>
    <t>Tab Name</t>
  </si>
  <si>
    <t>Contents</t>
  </si>
  <si>
    <t>Civil Inspections</t>
  </si>
  <si>
    <t>Federal inspections and evaluations conducted by EPA.</t>
  </si>
  <si>
    <t>Criminal Investigations</t>
  </si>
  <si>
    <t>The number of criminal cases opened by USEPA.</t>
  </si>
  <si>
    <t>Civil Cases</t>
  </si>
  <si>
    <t>The number of civil-administrative and judicial cases concluded by EPA as well as cases referred to the Department of Justice.</t>
  </si>
  <si>
    <t>Criminal Cases</t>
  </si>
  <si>
    <t>Polluters charged and years of incarceration.</t>
  </si>
  <si>
    <t>Civil Penalties &amp; Injunctive</t>
  </si>
  <si>
    <t>Civil administrative and judicial penalties and injunctive relief. Includes both nominal and inflation adjusted dollar figures. Also shows values with large penalty/injunctive relief cases removed. Injunctive relief refers to the amounts polluters are expected to pay for pollution controls or other actions to clean up their violations.</t>
  </si>
  <si>
    <t>Civil - SEPs</t>
  </si>
  <si>
    <t>Value of supplemental environmental projects (SEPs).</t>
  </si>
  <si>
    <t>Superfund</t>
  </si>
  <si>
    <t>Value of superfund cleanup.</t>
  </si>
  <si>
    <t>Criminal Fines and Env. Projects</t>
  </si>
  <si>
    <t>Criminal fines and restitutions and court ordered environmental projects. Includes both nominal and inflation adjusted dollar figures. Also shows values with large penalty/environmental project cases removed.</t>
  </si>
  <si>
    <t>EPA Inspections of Polluters</t>
  </si>
  <si>
    <t>Fiscal year</t>
  </si>
  <si>
    <t>Inspections</t>
  </si>
  <si>
    <t>Federal Inspections and Evaluations</t>
  </si>
  <si>
    <t>-</t>
  </si>
  <si>
    <t>Notes</t>
  </si>
  <si>
    <t>1. This doesn't account for state inspections.</t>
  </si>
  <si>
    <t>2. Values for 2015-2024 came from the graph in the 2024 Enforcement Report.</t>
  </si>
  <si>
    <t>3. Values for 2014 came from the graph in the 2023 Enforcement Report.</t>
  </si>
  <si>
    <t>3. Values for 2009-2013 came from the graph in the 2019 Enforcement Report.</t>
  </si>
  <si>
    <t>4. Values for 2004-2008 came from the graph in the 2008 Enforcement Report.</t>
  </si>
  <si>
    <t>5. Values for 2000-2003 came from the graph in the 2003 Enforcement Report.</t>
  </si>
  <si>
    <t>6. Prior to FY 2011, EPA did not report a separate inspection count, just the combined inspection and evaluation count.</t>
  </si>
  <si>
    <t>Fiscal Year</t>
  </si>
  <si>
    <t>Criminal Cases Opened by USEPA</t>
  </si>
  <si>
    <t>1. Source: "Numbers at a Glance" section of annual enforcement reports published by USEPA.</t>
  </si>
  <si>
    <t>Admin. Case Conclusions</t>
  </si>
  <si>
    <t>Judicial Case Conclusions</t>
  </si>
  <si>
    <t>Total Case Conclusions</t>
  </si>
  <si>
    <t>Referrals to Dept. of Justice</t>
  </si>
  <si>
    <t>Source</t>
  </si>
  <si>
    <t>FY 2005</t>
  </si>
  <si>
    <t>FY 2010</t>
  </si>
  <si>
    <t>FY 2021</t>
  </si>
  <si>
    <t>FY 2024</t>
  </si>
  <si>
    <t>Criminal Enforcement Actions</t>
  </si>
  <si>
    <t>Polluters Charged</t>
  </si>
  <si>
    <t>Years of Incarceration</t>
  </si>
  <si>
    <t>Civil Penalties and Injunctive Relief</t>
  </si>
  <si>
    <t>Injunctive Relief (millions of dollars)</t>
  </si>
  <si>
    <t>Civil Penalties (millions of dollars)</t>
  </si>
  <si>
    <t>Inflation</t>
  </si>
  <si>
    <t>Total</t>
  </si>
  <si>
    <t>Outliers removed</t>
  </si>
  <si>
    <t>Total (adjusted to 2024 dollars)</t>
  </si>
  <si>
    <t>Outliers Removed (adjusted to 2024 dollars)</t>
  </si>
  <si>
    <t>Administrative</t>
  </si>
  <si>
    <t>Judicial</t>
  </si>
  <si>
    <t>Penalty, with large case penalty removed</t>
  </si>
  <si>
    <t>Penalty, with large case penalty removed (adjusted to 2024 dollars)</t>
  </si>
  <si>
    <t>Large Case Penalty</t>
  </si>
  <si>
    <t>FY 2003</t>
  </si>
  <si>
    <t>FY 2008</t>
  </si>
  <si>
    <t>FY 2009</t>
  </si>
  <si>
    <t>FY 2011</t>
  </si>
  <si>
    <t>FY 2012</t>
  </si>
  <si>
    <t>BP/Transocean: $1 billion</t>
  </si>
  <si>
    <t>FY 2013</t>
  </si>
  <si>
    <t>FY 2014</t>
  </si>
  <si>
    <t>FY 2015</t>
  </si>
  <si>
    <t>BP (CWA) $5.5 billion penalty, $9.4 billion injunctive relief</t>
  </si>
  <si>
    <t>FY 2016</t>
  </si>
  <si>
    <t>VW (CAA) $1.45 billion penalty, $15.9 billion injunctive relief</t>
  </si>
  <si>
    <t>FY 2017</t>
  </si>
  <si>
    <t>FY 2018</t>
  </si>
  <si>
    <t>Fiat (CAA) $305 million</t>
  </si>
  <si>
    <t>FY 2019</t>
  </si>
  <si>
    <t>FY 2020</t>
  </si>
  <si>
    <t>Mercedes-Benz (CAA) $743 million</t>
  </si>
  <si>
    <t>FY 2022</t>
  </si>
  <si>
    <t>FY 2023</t>
  </si>
  <si>
    <t>Cummins Inc. (CAA) $1.48 billion</t>
  </si>
  <si>
    <t>1. Including "State/Local Judicial Penalties Assessed from Joint Federal-State/Local Enforcement Actions" in the total for civil penalties. These are state shares of penalties in federal judicial actions brought by EPA and the Dept. of Justice.</t>
  </si>
  <si>
    <t>2. Penalty and injunctive relief values were taken from the "Numbers at a Glance" section of each fiscal year's annual enforcement report.</t>
  </si>
  <si>
    <t>2. Inflation factor: U.S. Department of Labor Consumer Price Index for All Urban Consumers</t>
  </si>
  <si>
    <t>3. For the value of penalties with the large case penalties removed, the penalties removed belonged to cases involving BP or auto industries. In most instances, the penalties removed were at least $1 billion in cost. The exception here is the Fiat Chrysler case in FY 2019 and the Mercedes-Benz cases in FY 2021, which still resulted in large penalties of $305 million or more.</t>
  </si>
  <si>
    <t>4. Injunctive relief refers to the amounts polluters are expected to pay for pollution controls or other actions to clean up their violations.</t>
  </si>
  <si>
    <t>Supplemental Environmental Projects (SEPs)</t>
  </si>
  <si>
    <t>SEPs (millions of dollars)</t>
  </si>
  <si>
    <t>1. Inflation factor: U.S. Department of Labor Consumer Price Index for All Urban Consumers</t>
  </si>
  <si>
    <t>2. The values for 2011-2021 came from the 2021 Enforcement Report. The report states that all values reported were adjusted to 2021 levels based on the U.S. Department of Labor Consumer Price Index for All Urban Consumers.</t>
  </si>
  <si>
    <t>Superfund Cleanups</t>
  </si>
  <si>
    <t>Superfund (million dollars)</t>
  </si>
  <si>
    <t>Site Study &amp; Clean Up</t>
  </si>
  <si>
    <t>Oversight</t>
  </si>
  <si>
    <t>Cost Recovery</t>
  </si>
  <si>
    <t>1. Site Study &amp; Clean Up represents the amount that private parties have committed to spend for cleanup costs, Cost Recovery is the amount paid by responsible parties to reimburse EPA's past costs from cleanup work at Superfund sites, and Oversight is the amount parties were billed for oversight costs at Superfund sites.</t>
  </si>
  <si>
    <t>2. The values for 2009-2019 came from the 2019 Enforcement Report. The report states that all values reported were adjusted to 2019 levels based on the U.S. Department of Labor Consumer Price Index for All Urban Consumers.</t>
  </si>
  <si>
    <t>3. The values for 2004-2008 came from the 2008 Enforcement Report. The report states that all values reported were adjusted to 2008 levels based on the U.S. Department of Labor Consumer Price Index for All Urban Consumers.</t>
  </si>
  <si>
    <t>4. The values for 2000-2003 came from the 2003 Enforcement Report. The report doesn't indicate past year values have been changed, so an inflation ratio will be given for each year using the U.S. Department of Labor Consumer Price Index for All Urban Consumers.</t>
  </si>
  <si>
    <t>5. In 2009 and 2003-2000, amounts billed for Oversight were not reported as part of the end-of-year results.</t>
  </si>
  <si>
    <t>Criminal Penalties and Court Ordered Environmental Projects</t>
  </si>
  <si>
    <t>Fines and Restitutions (million dollars)</t>
  </si>
  <si>
    <t>Court Ordered Environmental Projects (million dollars)</t>
  </si>
  <si>
    <t>Fines and restitutions, with large case removed</t>
  </si>
  <si>
    <t>Fines and restitutions, with large case removed (adjusted to 2024 dollars)</t>
  </si>
  <si>
    <t>Court Ordered Environmental Projects, with large case removed</t>
  </si>
  <si>
    <t>Court Ordered Environmental Projects, with large case removed (adjusted to 2024 dollars)</t>
  </si>
  <si>
    <t>Big Case</t>
  </si>
  <si>
    <t>BP/Transocean: $2.75 billion in court ordered environmental projects and $1.25 billion in fines and restitutions</t>
  </si>
  <si>
    <t>$3.4 billion in court ordered environmental projects for Duke Energy</t>
  </si>
  <si>
    <t>$2.8 billion criminal fine paid by Volkswagen</t>
  </si>
  <si>
    <t>$511 million criminal fine paid by Washakie Renewable Energy, LLC</t>
  </si>
  <si>
    <t>1. The values for 2009-2019 came from the 2019 Enforcement Report. The report states that all values reported were adjusted to 2019 levels based on the U.S. Department of Labor Consumer Price Index for All Urban Consumers.</t>
  </si>
  <si>
    <t>2. The values for 2004-2008 came from the 2008 Enforcement Report. The report states that all values reported were adjusted to 2008 levels based on the U.S. Department of Labor Consumer Price Index for All Urban Consumers.</t>
  </si>
  <si>
    <t>3. The values for 2000-2003 came from the 2003 Enforcement Report. The report doesn't indicate past year values have been changed, so an inflation ratio will be given for each year using the U.S. Department of Labor Consumer Price Index for All Urban Consumers.</t>
  </si>
  <si>
    <t>4. EPA doesn't appear to track the value of court ordered environmental projects prior to 2004, which is why the cells are left blank for years 2000 through 2003</t>
  </si>
  <si>
    <t>5. For the value of fines and restitutions and court ordered environmental projects with the large case values removed, the amounts removed belonged to cases involving BP, Duke, and Volkswagen. In all instances, the fines and restitutions and court ordered environmental projects removed were larger than $2.5 billion in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</si>
</sst>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5">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s>
  <fills count="6">
    <fill>
      <patternFill patternType="none"/>
    </fill>
    <fill>
      <patternFill patternType="gray125"/>
    </fill>
    <fill>
      <patternFill patternType="solid">
        <fgColor rgb="FF3188B5"/>
        <bgColor indexed="64"/>
      </patternFill>
    </fill>
    <fill>
      <patternFill patternType="solid">
        <fgColor rgb="FFDAEEF3"/>
        <bgColor indexed="64"/>
      </patternFill>
    </fill>
    <fill>
      <patternFill patternType="solid">
        <fgColor rgb="FF92D050"/>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003D7A"/>
      </bottom>
      <diagonal/>
    </border>
    <border>
      <left/>
      <right/>
      <top style="thin">
        <color rgb="FF003D7A"/>
      </top>
      <bottom style="medium">
        <color rgb="FF003D7A"/>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rgb="FF003D7A"/>
      </top>
      <bottom style="thin">
        <color indexed="64"/>
      </bottom>
      <diagonal/>
    </border>
    <border>
      <left/>
      <right/>
      <top style="medium">
        <color rgb="FF003D7A"/>
      </top>
      <bottom style="thin">
        <color indexed="64"/>
      </bottom>
      <diagonal/>
    </border>
    <border>
      <left/>
      <right style="thin">
        <color indexed="64"/>
      </right>
      <top style="medium">
        <color rgb="FF003D7A"/>
      </top>
      <bottom style="thin">
        <color indexed="64"/>
      </bottom>
      <diagonal/>
    </border>
  </borders>
  <cellStyleXfs count="2">
    <xf numFmtId="0" fontId="0" fillId="0" borderId="0"/>
    <xf numFmtId="43" fontId="1" fillId="0" borderId="0" applyFont="0" applyFill="0" applyBorder="0" applyAlignment="0" applyProtection="0"/>
  </cellStyleXfs>
  <cellXfs count="87">
    <xf numFmtId="0" fontId="0" fillId="0" borderId="0" xfId="0"/>
    <xf numFmtId="0" fontId="2" fillId="0" borderId="0" xfId="0" applyFont="1"/>
    <xf numFmtId="164" fontId="0" fillId="0" borderId="0" xfId="0" applyNumberFormat="1"/>
    <xf numFmtId="2" fontId="0" fillId="0" borderId="0" xfId="0" applyNumberFormat="1" applyAlignment="1">
      <alignment horizontal="center"/>
    </xf>
    <xf numFmtId="0" fontId="2" fillId="0" borderId="0" xfId="0" applyFont="1" applyAlignment="1">
      <alignment horizontal="center"/>
    </xf>
    <xf numFmtId="0" fontId="0" fillId="0" borderId="1" xfId="0" applyBorder="1"/>
    <xf numFmtId="0" fontId="0" fillId="3" borderId="1" xfId="0" applyFill="1" applyBorder="1"/>
    <xf numFmtId="0" fontId="0" fillId="0" borderId="7" xfId="0"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xf>
    <xf numFmtId="0" fontId="3" fillId="2" borderId="8" xfId="0" applyFont="1" applyFill="1" applyBorder="1"/>
    <xf numFmtId="164" fontId="0" fillId="0" borderId="1" xfId="1" applyNumberFormat="1" applyFont="1" applyBorder="1"/>
    <xf numFmtId="164" fontId="0" fillId="3" borderId="1" xfId="1" applyNumberFormat="1" applyFont="1" applyFill="1" applyBorder="1"/>
    <xf numFmtId="0" fontId="0" fillId="3" borderId="1" xfId="0" applyFill="1" applyBorder="1" applyAlignment="1">
      <alignment horizontal="center" vertical="center"/>
    </xf>
    <xf numFmtId="0" fontId="0" fillId="0" borderId="1" xfId="0" applyBorder="1" applyAlignment="1">
      <alignment horizontal="center" vertical="center"/>
    </xf>
    <xf numFmtId="164" fontId="0" fillId="0" borderId="1" xfId="1" applyNumberFormat="1" applyFont="1" applyBorder="1" applyAlignment="1">
      <alignment horizontal="center" vertical="center"/>
    </xf>
    <xf numFmtId="164" fontId="0" fillId="3" borderId="1" xfId="1" applyNumberFormat="1" applyFont="1" applyFill="1" applyBorder="1" applyAlignment="1">
      <alignment horizontal="center"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3" fillId="2" borderId="2" xfId="0" applyFont="1" applyFill="1" applyBorder="1"/>
    <xf numFmtId="164" fontId="0" fillId="0" borderId="2" xfId="1" applyNumberFormat="1" applyFont="1" applyBorder="1"/>
    <xf numFmtId="0" fontId="0" fillId="3" borderId="1" xfId="0" applyFill="1" applyBorder="1" applyAlignment="1">
      <alignment wrapText="1"/>
    </xf>
    <xf numFmtId="0" fontId="0" fillId="3" borderId="1" xfId="0" applyFill="1" applyBorder="1" applyAlignment="1">
      <alignment vertical="center"/>
    </xf>
    <xf numFmtId="164" fontId="0" fillId="3" borderId="1" xfId="1" applyNumberFormat="1" applyFont="1" applyFill="1" applyBorder="1" applyAlignment="1">
      <alignment vertical="center"/>
    </xf>
    <xf numFmtId="165" fontId="0" fillId="3"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64" fontId="0" fillId="0" borderId="1" xfId="1" applyNumberFormat="1" applyFont="1" applyFill="1" applyBorder="1"/>
    <xf numFmtId="0" fontId="0" fillId="0" borderId="0" xfId="0" applyAlignment="1">
      <alignment wrapText="1"/>
    </xf>
    <xf numFmtId="3" fontId="0" fillId="0" borderId="0" xfId="0" applyNumberFormat="1"/>
    <xf numFmtId="0" fontId="3" fillId="2" borderId="8" xfId="0" applyFont="1" applyFill="1" applyBorder="1" applyAlignment="1">
      <alignment horizontal="center" vertical="center"/>
    </xf>
    <xf numFmtId="3" fontId="0" fillId="0" borderId="1" xfId="0" applyNumberFormat="1" applyBorder="1" applyAlignment="1">
      <alignment horizontal="center" vertical="center"/>
    </xf>
    <xf numFmtId="3" fontId="0" fillId="3" borderId="1" xfId="0" applyNumberFormat="1" applyFill="1" applyBorder="1" applyAlignment="1">
      <alignment horizontal="center" vertical="center"/>
    </xf>
    <xf numFmtId="3" fontId="0" fillId="0" borderId="0" xfId="0" applyNumberFormat="1" applyAlignment="1">
      <alignment horizontal="center" vertical="center"/>
    </xf>
    <xf numFmtId="0" fontId="3" fillId="2" borderId="1" xfId="0" applyFont="1" applyFill="1" applyBorder="1"/>
    <xf numFmtId="0" fontId="3" fillId="2" borderId="8" xfId="0" applyFont="1" applyFill="1" applyBorder="1" applyAlignment="1">
      <alignment horizontal="center" vertical="center" wrapText="1"/>
    </xf>
    <xf numFmtId="3" fontId="0" fillId="3" borderId="1" xfId="0" applyNumberFormat="1" applyFill="1" applyBorder="1"/>
    <xf numFmtId="3" fontId="0" fillId="0" borderId="1" xfId="0" applyNumberFormat="1" applyBorder="1"/>
    <xf numFmtId="43" fontId="0" fillId="0" borderId="0" xfId="0" applyNumberFormat="1"/>
    <xf numFmtId="165" fontId="0" fillId="3" borderId="1" xfId="1" applyNumberFormat="1" applyFont="1" applyFill="1" applyBorder="1"/>
    <xf numFmtId="165" fontId="0" fillId="0" borderId="1" xfId="1" applyNumberFormat="1" applyFont="1" applyFill="1" applyBorder="1"/>
    <xf numFmtId="165" fontId="0" fillId="0" borderId="1" xfId="1" applyNumberFormat="1" applyFont="1" applyBorder="1"/>
    <xf numFmtId="165" fontId="0" fillId="3" borderId="1" xfId="1" applyNumberFormat="1" applyFont="1" applyFill="1" applyBorder="1" applyAlignment="1">
      <alignment vertical="center"/>
    </xf>
    <xf numFmtId="0" fontId="0" fillId="0" borderId="1" xfId="0" applyBorder="1" applyAlignment="1">
      <alignment horizontal="right" vertical="center"/>
    </xf>
    <xf numFmtId="0" fontId="0" fillId="3" borderId="1" xfId="0" applyFill="1" applyBorder="1" applyAlignment="1">
      <alignment horizontal="right" vertical="center"/>
    </xf>
    <xf numFmtId="3" fontId="0" fillId="3" borderId="1" xfId="0" applyNumberFormat="1" applyFill="1" applyBorder="1" applyAlignment="1">
      <alignment horizontal="right" vertical="center"/>
    </xf>
    <xf numFmtId="0" fontId="3" fillId="2" borderId="8" xfId="0" applyFont="1" applyFill="1" applyBorder="1" applyAlignment="1">
      <alignment horizontal="center" wrapText="1"/>
    </xf>
    <xf numFmtId="3" fontId="0" fillId="0" borderId="1" xfId="0" applyNumberFormat="1" applyBorder="1" applyAlignment="1">
      <alignment horizontal="right" vertical="center"/>
    </xf>
    <xf numFmtId="3" fontId="0" fillId="0" borderId="1" xfId="0" applyNumberFormat="1" applyBorder="1" applyAlignment="1">
      <alignment horizontal="right"/>
    </xf>
    <xf numFmtId="0" fontId="0" fillId="0" borderId="1" xfId="0" applyBorder="1" applyAlignment="1">
      <alignment horizontal="right"/>
    </xf>
    <xf numFmtId="43" fontId="0" fillId="0" borderId="1" xfId="1" applyFont="1" applyBorder="1" applyAlignment="1">
      <alignment horizontal="center" vertical="center"/>
    </xf>
    <xf numFmtId="0" fontId="0" fillId="3" borderId="0" xfId="0" applyFill="1" applyAlignment="1">
      <alignment horizontal="center" wrapText="1"/>
    </xf>
    <xf numFmtId="0" fontId="0" fillId="0" borderId="0" xfId="0" applyAlignment="1">
      <alignment horizontal="center" wrapText="1"/>
    </xf>
    <xf numFmtId="0" fontId="0" fillId="3" borderId="0" xfId="0" applyFill="1" applyAlignment="1">
      <alignment horizontal="center" vertical="center" wrapText="1"/>
    </xf>
    <xf numFmtId="0" fontId="0" fillId="3" borderId="0" xfId="0" applyFill="1" applyAlignment="1">
      <alignment wrapText="1"/>
    </xf>
    <xf numFmtId="0" fontId="0" fillId="0" borderId="0" xfId="0" applyAlignment="1">
      <alignment wrapText="1"/>
    </xf>
    <xf numFmtId="0" fontId="0" fillId="0" borderId="0" xfId="0" applyAlignment="1">
      <alignment horizontal="left" wrapText="1"/>
    </xf>
    <xf numFmtId="0" fontId="3" fillId="2" borderId="0" xfId="0" applyFont="1" applyFill="1" applyAlignment="1">
      <alignment horizontal="center"/>
    </xf>
    <xf numFmtId="0" fontId="0" fillId="0" borderId="0" xfId="0" applyAlignment="1">
      <alignment horizontal="center" vertical="center" wrapText="1"/>
    </xf>
    <xf numFmtId="0" fontId="0" fillId="3" borderId="0" xfId="0" applyFill="1" applyAlignment="1">
      <alignment horizontal="left" wrapText="1"/>
    </xf>
    <xf numFmtId="0" fontId="3" fillId="2" borderId="0" xfId="0" applyFont="1" applyFill="1" applyAlignment="1">
      <alignment horizontal="center" wrapText="1"/>
    </xf>
    <xf numFmtId="0" fontId="4" fillId="0" borderId="10"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0" xfId="0" applyAlignment="1">
      <alignment horizontal="left"/>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11" xfId="0" applyFont="1" applyBorder="1" applyAlignment="1">
      <alignment horizontal="center"/>
    </xf>
    <xf numFmtId="0" fontId="3" fillId="2" borderId="12" xfId="0" applyFont="1" applyFill="1" applyBorder="1" applyAlignment="1">
      <alignment horizontal="center"/>
    </xf>
    <xf numFmtId="0" fontId="3" fillId="2" borderId="6" xfId="0" applyFont="1" applyFill="1" applyBorder="1" applyAlignment="1">
      <alignment horizontal="center"/>
    </xf>
    <xf numFmtId="0" fontId="3" fillId="2" borderId="13" xfId="0" applyFont="1" applyFill="1" applyBorder="1" applyAlignment="1">
      <alignment horizontal="center"/>
    </xf>
    <xf numFmtId="0" fontId="0" fillId="0" borderId="0" xfId="0" applyAlignment="1">
      <alignment horizontal="left" vertical="top"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5"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0" xfId="0" applyFont="1" applyFill="1" applyAlignment="1">
      <alignment horizontal="center" wrapText="1"/>
    </xf>
  </cellXfs>
  <cellStyles count="2">
    <cellStyle name="Comma" xfId="1" builtinId="3"/>
    <cellStyle name="Normal" xfId="0" builtinId="0"/>
  </cellStyles>
  <dxfs count="0"/>
  <tableStyles count="0" defaultTableStyle="TableStyleMedium2" defaultPivotStyle="PivotStyleLight16"/>
  <colors>
    <mruColors>
      <color rgb="FFDAEEF3"/>
      <color rgb="FF3188B5"/>
      <color rgb="FF003D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7042-DC03-420F-9C85-42D323E1738E}">
  <sheetPr>
    <tabColor rgb="FF3188B5"/>
  </sheetPr>
  <dimension ref="A1:J14"/>
  <sheetViews>
    <sheetView tabSelected="1" workbookViewId="0">
      <selection sqref="A1:J4"/>
    </sheetView>
  </sheetViews>
  <sheetFormatPr defaultRowHeight="14.45"/>
  <cols>
    <col min="2" max="2" width="13.42578125" customWidth="1"/>
  </cols>
  <sheetData>
    <row r="1" spans="1:10" ht="14.45" customHeight="1">
      <c r="A1" s="62" t="s">
        <v>0</v>
      </c>
      <c r="B1" s="62"/>
      <c r="C1" s="62"/>
      <c r="D1" s="62"/>
      <c r="E1" s="62"/>
      <c r="F1" s="62"/>
      <c r="G1" s="62"/>
      <c r="H1" s="62"/>
      <c r="I1" s="62"/>
      <c r="J1" s="62"/>
    </row>
    <row r="2" spans="1:10">
      <c r="A2" s="62"/>
      <c r="B2" s="62"/>
      <c r="C2" s="62"/>
      <c r="D2" s="62"/>
      <c r="E2" s="62"/>
      <c r="F2" s="62"/>
      <c r="G2" s="62"/>
      <c r="H2" s="62"/>
      <c r="I2" s="62"/>
      <c r="J2" s="62"/>
    </row>
    <row r="3" spans="1:10">
      <c r="A3" s="62"/>
      <c r="B3" s="62"/>
      <c r="C3" s="62"/>
      <c r="D3" s="62"/>
      <c r="E3" s="62"/>
      <c r="F3" s="62"/>
      <c r="G3" s="62"/>
      <c r="H3" s="62"/>
      <c r="I3" s="62"/>
      <c r="J3" s="62"/>
    </row>
    <row r="4" spans="1:10">
      <c r="A4" s="62"/>
      <c r="B4" s="62"/>
      <c r="C4" s="62"/>
      <c r="D4" s="62"/>
      <c r="E4" s="62"/>
      <c r="F4" s="62"/>
      <c r="G4" s="62"/>
      <c r="H4" s="62"/>
      <c r="I4" s="62"/>
      <c r="J4" s="62"/>
    </row>
    <row r="5" spans="1:10">
      <c r="B5" s="34"/>
      <c r="C5" s="34"/>
      <c r="D5" s="34"/>
      <c r="E5" s="34"/>
      <c r="F5" s="34"/>
      <c r="G5" s="34"/>
      <c r="H5" s="34"/>
      <c r="I5" s="34"/>
      <c r="J5" s="34"/>
    </row>
    <row r="6" spans="1:10">
      <c r="A6" s="63" t="s">
        <v>1</v>
      </c>
      <c r="B6" s="63"/>
      <c r="C6" s="66" t="s">
        <v>2</v>
      </c>
      <c r="D6" s="66"/>
      <c r="E6" s="66"/>
      <c r="F6" s="66"/>
      <c r="G6" s="66"/>
      <c r="H6" s="66"/>
      <c r="I6" s="66"/>
      <c r="J6" s="66"/>
    </row>
    <row r="7" spans="1:10" ht="14.45" customHeight="1">
      <c r="A7" s="58" t="s">
        <v>3</v>
      </c>
      <c r="B7" s="58"/>
      <c r="C7" s="61" t="s">
        <v>4</v>
      </c>
      <c r="D7" s="61"/>
      <c r="E7" s="61"/>
      <c r="F7" s="61"/>
      <c r="G7" s="61"/>
      <c r="H7" s="61"/>
      <c r="I7" s="61"/>
      <c r="J7" s="61"/>
    </row>
    <row r="8" spans="1:10" ht="14.45" customHeight="1">
      <c r="A8" s="57" t="s">
        <v>5</v>
      </c>
      <c r="B8" s="57"/>
      <c r="C8" s="60" t="s">
        <v>6</v>
      </c>
      <c r="D8" s="60"/>
      <c r="E8" s="60"/>
      <c r="F8" s="60"/>
      <c r="G8" s="60"/>
      <c r="H8" s="60"/>
      <c r="I8" s="60"/>
      <c r="J8" s="60"/>
    </row>
    <row r="9" spans="1:10" ht="29.1" customHeight="1">
      <c r="A9" s="64" t="s">
        <v>7</v>
      </c>
      <c r="B9" s="64"/>
      <c r="C9" s="61" t="s">
        <v>8</v>
      </c>
      <c r="D9" s="61"/>
      <c r="E9" s="61"/>
      <c r="F9" s="61"/>
      <c r="G9" s="61"/>
      <c r="H9" s="61"/>
      <c r="I9" s="61"/>
      <c r="J9" s="61"/>
    </row>
    <row r="10" spans="1:10">
      <c r="A10" s="57" t="s">
        <v>9</v>
      </c>
      <c r="B10" s="57"/>
      <c r="C10" s="65" t="s">
        <v>10</v>
      </c>
      <c r="D10" s="65"/>
      <c r="E10" s="65"/>
      <c r="F10" s="65"/>
      <c r="G10" s="65"/>
      <c r="H10" s="65"/>
      <c r="I10" s="65"/>
      <c r="J10" s="65"/>
    </row>
    <row r="11" spans="1:10" ht="72.95" customHeight="1">
      <c r="A11" s="64" t="s">
        <v>11</v>
      </c>
      <c r="B11" s="64"/>
      <c r="C11" s="61" t="s">
        <v>12</v>
      </c>
      <c r="D11" s="61"/>
      <c r="E11" s="61"/>
      <c r="F11" s="61"/>
      <c r="G11" s="61"/>
      <c r="H11" s="61"/>
      <c r="I11" s="61"/>
      <c r="J11" s="61"/>
    </row>
    <row r="12" spans="1:10">
      <c r="A12" s="57" t="s">
        <v>13</v>
      </c>
      <c r="B12" s="57"/>
      <c r="C12" s="60" t="s">
        <v>14</v>
      </c>
      <c r="D12" s="60"/>
      <c r="E12" s="60"/>
      <c r="F12" s="60"/>
      <c r="G12" s="60"/>
      <c r="H12" s="60"/>
      <c r="I12" s="60"/>
      <c r="J12" s="60"/>
    </row>
    <row r="13" spans="1:10">
      <c r="A13" s="58" t="s">
        <v>15</v>
      </c>
      <c r="B13" s="58"/>
      <c r="C13" s="61" t="s">
        <v>16</v>
      </c>
      <c r="D13" s="61"/>
      <c r="E13" s="61"/>
      <c r="F13" s="61"/>
      <c r="G13" s="61"/>
      <c r="H13" s="61"/>
      <c r="I13" s="61"/>
      <c r="J13" s="61"/>
    </row>
    <row r="14" spans="1:10" ht="45.6" customHeight="1">
      <c r="A14" s="59" t="s">
        <v>17</v>
      </c>
      <c r="B14" s="59"/>
      <c r="C14" s="60" t="s">
        <v>18</v>
      </c>
      <c r="D14" s="60"/>
      <c r="E14" s="60"/>
      <c r="F14" s="60"/>
      <c r="G14" s="60"/>
      <c r="H14" s="60"/>
      <c r="I14" s="60"/>
      <c r="J14" s="60"/>
    </row>
  </sheetData>
  <mergeCells count="19">
    <mergeCell ref="A1:J4"/>
    <mergeCell ref="A6:B6"/>
    <mergeCell ref="A9:B9"/>
    <mergeCell ref="A11:B11"/>
    <mergeCell ref="C9:J9"/>
    <mergeCell ref="C10:J10"/>
    <mergeCell ref="C11:J11"/>
    <mergeCell ref="C6:J6"/>
    <mergeCell ref="A10:B10"/>
    <mergeCell ref="A7:B7"/>
    <mergeCell ref="C7:J7"/>
    <mergeCell ref="A8:B8"/>
    <mergeCell ref="C8:J8"/>
    <mergeCell ref="A12:B12"/>
    <mergeCell ref="A13:B13"/>
    <mergeCell ref="A14:B14"/>
    <mergeCell ref="C12:J12"/>
    <mergeCell ref="C13:J13"/>
    <mergeCell ref="C14:J1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5"/>
  <sheetViews>
    <sheetView workbookViewId="0">
      <selection sqref="A1:C1"/>
    </sheetView>
  </sheetViews>
  <sheetFormatPr defaultRowHeight="14.45"/>
  <cols>
    <col min="1" max="1" width="10.140625" bestFit="1" customWidth="1"/>
    <col min="2" max="2" width="11.7109375" customWidth="1"/>
    <col min="3" max="3" width="20.5703125" customWidth="1"/>
    <col min="7" max="9" width="9.140625" customWidth="1"/>
  </cols>
  <sheetData>
    <row r="1" spans="1:7" ht="15" thickBot="1">
      <c r="A1" s="67" t="s">
        <v>19</v>
      </c>
      <c r="B1" s="67"/>
      <c r="C1" s="67"/>
    </row>
    <row r="2" spans="1:7" ht="29.1">
      <c r="A2" s="36" t="s">
        <v>20</v>
      </c>
      <c r="B2" s="36" t="s">
        <v>21</v>
      </c>
      <c r="C2" s="52" t="s">
        <v>22</v>
      </c>
    </row>
    <row r="3" spans="1:7">
      <c r="A3" s="18">
        <v>2001</v>
      </c>
      <c r="B3" s="18" t="s">
        <v>23</v>
      </c>
      <c r="C3" s="17">
        <v>17560</v>
      </c>
    </row>
    <row r="4" spans="1:7">
      <c r="A4" s="19">
        <v>2002</v>
      </c>
      <c r="B4" s="19" t="s">
        <v>23</v>
      </c>
      <c r="C4" s="16">
        <v>17668</v>
      </c>
    </row>
    <row r="5" spans="1:7">
      <c r="A5" s="18">
        <v>2003</v>
      </c>
      <c r="B5" s="18" t="s">
        <v>23</v>
      </c>
      <c r="C5" s="17">
        <v>18880</v>
      </c>
    </row>
    <row r="6" spans="1:7">
      <c r="A6" s="19">
        <v>2004</v>
      </c>
      <c r="B6" s="19" t="s">
        <v>23</v>
      </c>
      <c r="C6" s="16">
        <v>21000</v>
      </c>
    </row>
    <row r="7" spans="1:7">
      <c r="A7" s="18">
        <v>2005</v>
      </c>
      <c r="B7" s="18" t="s">
        <v>23</v>
      </c>
      <c r="C7" s="17">
        <v>21000</v>
      </c>
      <c r="E7" s="2"/>
      <c r="F7" s="2"/>
    </row>
    <row r="8" spans="1:7">
      <c r="A8" s="19">
        <v>2006</v>
      </c>
      <c r="B8" s="19" t="s">
        <v>23</v>
      </c>
      <c r="C8" s="16">
        <v>23000</v>
      </c>
    </row>
    <row r="9" spans="1:7">
      <c r="A9" s="18">
        <v>2007</v>
      </c>
      <c r="B9" s="18" t="s">
        <v>23</v>
      </c>
      <c r="C9" s="17">
        <v>22000</v>
      </c>
    </row>
    <row r="10" spans="1:7">
      <c r="A10" s="19">
        <v>2008</v>
      </c>
      <c r="B10" s="19" t="s">
        <v>23</v>
      </c>
      <c r="C10" s="16">
        <v>20000</v>
      </c>
    </row>
    <row r="11" spans="1:7">
      <c r="A11" s="18">
        <v>2009</v>
      </c>
      <c r="B11" s="18" t="s">
        <v>23</v>
      </c>
      <c r="C11" s="17">
        <v>20197</v>
      </c>
      <c r="E11" s="2"/>
      <c r="F11" s="2"/>
    </row>
    <row r="12" spans="1:7">
      <c r="A12" s="19">
        <v>2010</v>
      </c>
      <c r="B12" s="19" t="s">
        <v>23</v>
      </c>
      <c r="C12" s="16">
        <v>21265</v>
      </c>
    </row>
    <row r="13" spans="1:7">
      <c r="A13" s="18">
        <v>2011</v>
      </c>
      <c r="B13" s="51">
        <v>12989</v>
      </c>
      <c r="C13" s="17">
        <v>19512</v>
      </c>
    </row>
    <row r="14" spans="1:7">
      <c r="A14" s="19">
        <v>2012</v>
      </c>
      <c r="B14" s="53">
        <v>13505</v>
      </c>
      <c r="C14" s="16">
        <v>20067</v>
      </c>
    </row>
    <row r="15" spans="1:7">
      <c r="A15" s="18">
        <v>2013</v>
      </c>
      <c r="B15" s="51">
        <v>11211</v>
      </c>
      <c r="C15" s="17">
        <v>18318</v>
      </c>
      <c r="E15" s="2"/>
      <c r="F15" s="2"/>
      <c r="G15" s="35"/>
    </row>
    <row r="16" spans="1:7">
      <c r="A16" s="19">
        <v>2014</v>
      </c>
      <c r="B16" s="53">
        <v>10646</v>
      </c>
      <c r="C16" s="16">
        <v>15730</v>
      </c>
    </row>
    <row r="17" spans="1:8">
      <c r="A17" s="18">
        <v>2015</v>
      </c>
      <c r="B17" s="51">
        <v>9798</v>
      </c>
      <c r="C17" s="17">
        <v>15639</v>
      </c>
    </row>
    <row r="18" spans="1:8">
      <c r="A18" s="19">
        <v>2016</v>
      </c>
      <c r="B18" s="53">
        <v>9460</v>
      </c>
      <c r="C18" s="16">
        <v>13725</v>
      </c>
      <c r="E18" s="2"/>
    </row>
    <row r="19" spans="1:8">
      <c r="A19" s="18">
        <v>2017</v>
      </c>
      <c r="B19" s="51">
        <v>8869</v>
      </c>
      <c r="C19" s="17">
        <v>11899</v>
      </c>
      <c r="G19" s="35"/>
      <c r="H19" s="35"/>
    </row>
    <row r="20" spans="1:8">
      <c r="A20" s="19">
        <v>2018</v>
      </c>
      <c r="B20" s="53">
        <v>8000</v>
      </c>
      <c r="C20" s="16">
        <v>10770</v>
      </c>
    </row>
    <row r="21" spans="1:8">
      <c r="A21" s="18">
        <v>2019</v>
      </c>
      <c r="B21" s="51">
        <v>8173</v>
      </c>
      <c r="C21" s="17">
        <v>10343</v>
      </c>
    </row>
    <row r="22" spans="1:8">
      <c r="A22" s="19">
        <v>2020</v>
      </c>
      <c r="B22" s="53">
        <v>3200</v>
      </c>
      <c r="C22" s="16">
        <v>8560</v>
      </c>
      <c r="E22" s="2"/>
    </row>
    <row r="23" spans="1:8">
      <c r="A23" s="18">
        <v>2021</v>
      </c>
      <c r="B23" s="51">
        <v>3298</v>
      </c>
      <c r="C23" s="17">
        <v>11268</v>
      </c>
      <c r="F23" s="2"/>
      <c r="G23" s="35"/>
      <c r="H23" s="35"/>
    </row>
    <row r="24" spans="1:8">
      <c r="A24" s="19">
        <v>2022</v>
      </c>
      <c r="B24" s="53">
        <v>5925</v>
      </c>
      <c r="C24" s="16">
        <v>14159</v>
      </c>
      <c r="E24" s="2"/>
      <c r="F24" s="2"/>
    </row>
    <row r="25" spans="1:8">
      <c r="A25" s="18">
        <v>2023</v>
      </c>
      <c r="B25" s="51">
        <v>7785</v>
      </c>
      <c r="C25" s="17">
        <v>13313</v>
      </c>
    </row>
    <row r="26" spans="1:8">
      <c r="A26" s="19">
        <v>2024</v>
      </c>
      <c r="B26" s="53">
        <v>8533</v>
      </c>
      <c r="C26" s="16">
        <v>12497</v>
      </c>
    </row>
    <row r="27" spans="1:8">
      <c r="B27" s="1"/>
    </row>
    <row r="28" spans="1:8">
      <c r="A28" s="1" t="s">
        <v>24</v>
      </c>
    </row>
    <row r="29" spans="1:8">
      <c r="A29" t="s">
        <v>25</v>
      </c>
    </row>
    <row r="30" spans="1:8">
      <c r="A30" t="s">
        <v>26</v>
      </c>
    </row>
    <row r="31" spans="1:8">
      <c r="A31" t="s">
        <v>27</v>
      </c>
    </row>
    <row r="32" spans="1:8">
      <c r="A32" t="s">
        <v>28</v>
      </c>
    </row>
    <row r="33" spans="1:1">
      <c r="A33" t="s">
        <v>29</v>
      </c>
    </row>
    <row r="34" spans="1:1">
      <c r="A34" t="s">
        <v>30</v>
      </c>
    </row>
    <row r="35" spans="1:1">
      <c r="A35" t="s">
        <v>31</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workbookViewId="0">
      <selection sqref="A1:B1"/>
    </sheetView>
  </sheetViews>
  <sheetFormatPr defaultRowHeight="14.45"/>
  <cols>
    <col min="1" max="1" width="10.140625" bestFit="1" customWidth="1"/>
    <col min="2" max="2" width="29.5703125" bestFit="1" customWidth="1"/>
  </cols>
  <sheetData>
    <row r="1" spans="1:2">
      <c r="A1" s="68" t="s">
        <v>5</v>
      </c>
      <c r="B1" s="68"/>
    </row>
    <row r="2" spans="1:2">
      <c r="A2" s="15" t="s">
        <v>32</v>
      </c>
      <c r="B2" s="40" t="s">
        <v>33</v>
      </c>
    </row>
    <row r="3" spans="1:2">
      <c r="A3" s="18">
        <v>2001</v>
      </c>
      <c r="B3" s="6">
        <v>482</v>
      </c>
    </row>
    <row r="4" spans="1:2">
      <c r="A4" s="19">
        <v>2002</v>
      </c>
      <c r="B4" s="5">
        <v>484</v>
      </c>
    </row>
    <row r="5" spans="1:2">
      <c r="A5" s="18">
        <v>2003</v>
      </c>
      <c r="B5" s="6">
        <v>471</v>
      </c>
    </row>
    <row r="6" spans="1:2">
      <c r="A6" s="19">
        <v>2004</v>
      </c>
      <c r="B6" s="5">
        <v>425</v>
      </c>
    </row>
    <row r="7" spans="1:2">
      <c r="A7" s="18">
        <v>2005</v>
      </c>
      <c r="B7" s="6">
        <v>372</v>
      </c>
    </row>
    <row r="8" spans="1:2">
      <c r="A8" s="19">
        <v>2006</v>
      </c>
      <c r="B8" s="5">
        <v>305</v>
      </c>
    </row>
    <row r="9" spans="1:2">
      <c r="A9" s="18">
        <v>2007</v>
      </c>
      <c r="B9" s="6">
        <v>340</v>
      </c>
    </row>
    <row r="10" spans="1:2">
      <c r="A10" s="19">
        <v>2008</v>
      </c>
      <c r="B10" s="5">
        <v>319</v>
      </c>
    </row>
    <row r="11" spans="1:2">
      <c r="A11" s="18">
        <v>2009</v>
      </c>
      <c r="B11" s="6">
        <v>387</v>
      </c>
    </row>
    <row r="12" spans="1:2">
      <c r="A12" s="19">
        <v>2010</v>
      </c>
      <c r="B12" s="5">
        <v>346</v>
      </c>
    </row>
    <row r="13" spans="1:2">
      <c r="A13" s="18">
        <v>2011</v>
      </c>
      <c r="B13" s="6">
        <v>371</v>
      </c>
    </row>
    <row r="14" spans="1:2">
      <c r="A14" s="19">
        <v>2012</v>
      </c>
      <c r="B14" s="5">
        <v>320</v>
      </c>
    </row>
    <row r="15" spans="1:2">
      <c r="A15" s="18">
        <v>2013</v>
      </c>
      <c r="B15" s="6">
        <v>297</v>
      </c>
    </row>
    <row r="16" spans="1:2">
      <c r="A16" s="19">
        <v>2014</v>
      </c>
      <c r="B16" s="5">
        <v>271</v>
      </c>
    </row>
    <row r="17" spans="1:6">
      <c r="A17" s="18">
        <v>2015</v>
      </c>
      <c r="B17" s="6">
        <v>213</v>
      </c>
    </row>
    <row r="18" spans="1:6">
      <c r="A18" s="19">
        <v>2016</v>
      </c>
      <c r="B18" s="5">
        <v>170</v>
      </c>
    </row>
    <row r="19" spans="1:6">
      <c r="A19" s="18">
        <v>2017</v>
      </c>
      <c r="B19" s="6">
        <v>115</v>
      </c>
    </row>
    <row r="20" spans="1:6">
      <c r="A20" s="19">
        <v>2018</v>
      </c>
      <c r="B20" s="5">
        <v>129</v>
      </c>
    </row>
    <row r="21" spans="1:6">
      <c r="A21" s="18">
        <v>2019</v>
      </c>
      <c r="B21" s="6">
        <v>170</v>
      </c>
    </row>
    <row r="22" spans="1:6">
      <c r="A22" s="19">
        <v>2020</v>
      </c>
      <c r="B22" s="5">
        <v>247</v>
      </c>
    </row>
    <row r="23" spans="1:6">
      <c r="A23" s="18">
        <v>2021</v>
      </c>
      <c r="B23" s="6">
        <v>123</v>
      </c>
    </row>
    <row r="24" spans="1:6">
      <c r="A24" s="19">
        <v>2022</v>
      </c>
      <c r="B24" s="5">
        <v>117</v>
      </c>
    </row>
    <row r="25" spans="1:6">
      <c r="A25" s="18">
        <v>2023</v>
      </c>
      <c r="B25" s="6">
        <v>199</v>
      </c>
    </row>
    <row r="26" spans="1:6">
      <c r="A26" s="19">
        <v>2024</v>
      </c>
      <c r="B26" s="5">
        <v>200</v>
      </c>
    </row>
    <row r="28" spans="1:6" ht="14.45" customHeight="1">
      <c r="A28" s="1" t="s">
        <v>24</v>
      </c>
    </row>
    <row r="29" spans="1:6">
      <c r="A29" s="62" t="s">
        <v>34</v>
      </c>
      <c r="B29" s="62"/>
      <c r="C29" s="62"/>
      <c r="D29" s="62"/>
      <c r="E29" s="62"/>
      <c r="F29" s="62"/>
    </row>
    <row r="30" spans="1:6">
      <c r="A30" s="62"/>
      <c r="B30" s="62"/>
      <c r="C30" s="62"/>
      <c r="D30" s="62"/>
      <c r="E30" s="62"/>
      <c r="F30" s="62"/>
    </row>
    <row r="35" ht="14.45" customHeight="1"/>
  </sheetData>
  <mergeCells count="2">
    <mergeCell ref="A29:F30"/>
    <mergeCell ref="A1:B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5F8C-71C6-441B-B1F5-84578C2E98E0}">
  <dimension ref="A1:I29"/>
  <sheetViews>
    <sheetView workbookViewId="0">
      <selection sqref="A1:F1"/>
    </sheetView>
  </sheetViews>
  <sheetFormatPr defaultRowHeight="14.45"/>
  <cols>
    <col min="1" max="1" width="9.85546875" bestFit="1" customWidth="1"/>
    <col min="2" max="2" width="15.5703125" bestFit="1" customWidth="1"/>
    <col min="3" max="5" width="15.5703125" customWidth="1"/>
    <col min="6" max="6" width="13.140625" bestFit="1" customWidth="1"/>
  </cols>
  <sheetData>
    <row r="1" spans="1:9" ht="15" thickBot="1">
      <c r="A1" s="67" t="s">
        <v>7</v>
      </c>
      <c r="B1" s="67"/>
      <c r="C1" s="67"/>
      <c r="D1" s="67"/>
      <c r="E1" s="67"/>
      <c r="F1" s="67"/>
    </row>
    <row r="2" spans="1:9" ht="29.1">
      <c r="A2" s="36" t="s">
        <v>32</v>
      </c>
      <c r="B2" s="41" t="s">
        <v>35</v>
      </c>
      <c r="C2" s="41" t="s">
        <v>36</v>
      </c>
      <c r="D2" s="41" t="s">
        <v>37</v>
      </c>
      <c r="E2" s="41" t="s">
        <v>38</v>
      </c>
      <c r="F2" s="36" t="s">
        <v>39</v>
      </c>
    </row>
    <row r="3" spans="1:9">
      <c r="A3" s="18">
        <v>2001</v>
      </c>
      <c r="B3" s="38">
        <v>3394</v>
      </c>
      <c r="C3" s="6">
        <v>221</v>
      </c>
      <c r="D3" s="42">
        <v>3615</v>
      </c>
      <c r="E3" s="6">
        <v>238</v>
      </c>
      <c r="F3" s="18" t="s">
        <v>40</v>
      </c>
    </row>
    <row r="4" spans="1:9">
      <c r="A4" s="19">
        <v>2002</v>
      </c>
      <c r="B4" s="37">
        <v>2950</v>
      </c>
      <c r="C4" s="5">
        <v>216</v>
      </c>
      <c r="D4" s="43">
        <v>3166</v>
      </c>
      <c r="E4" s="5">
        <v>252</v>
      </c>
      <c r="F4" s="19" t="s">
        <v>40</v>
      </c>
    </row>
    <row r="5" spans="1:9">
      <c r="A5" s="18">
        <v>2003</v>
      </c>
      <c r="B5" s="38">
        <v>3594</v>
      </c>
      <c r="C5" s="6">
        <v>195</v>
      </c>
      <c r="D5" s="42">
        <v>3789</v>
      </c>
      <c r="E5" s="6">
        <v>268</v>
      </c>
      <c r="F5" s="18" t="s">
        <v>40</v>
      </c>
    </row>
    <row r="6" spans="1:9">
      <c r="A6" s="19">
        <v>2004</v>
      </c>
      <c r="B6" s="39">
        <v>4370</v>
      </c>
      <c r="C6" s="5">
        <v>176</v>
      </c>
      <c r="D6" s="43">
        <v>4546</v>
      </c>
      <c r="E6" s="5">
        <v>283</v>
      </c>
      <c r="F6" s="19" t="s">
        <v>40</v>
      </c>
    </row>
    <row r="7" spans="1:9">
      <c r="A7" s="18">
        <v>2005</v>
      </c>
      <c r="B7" s="38">
        <v>4502</v>
      </c>
      <c r="C7" s="6">
        <v>157</v>
      </c>
      <c r="D7" s="42">
        <v>4659</v>
      </c>
      <c r="E7" s="6">
        <v>272</v>
      </c>
      <c r="F7" s="18" t="s">
        <v>40</v>
      </c>
      <c r="H7" s="35"/>
    </row>
    <row r="8" spans="1:9">
      <c r="A8" s="19">
        <v>2006</v>
      </c>
      <c r="B8" s="37">
        <v>6062</v>
      </c>
      <c r="C8" s="5">
        <v>173</v>
      </c>
      <c r="D8" s="43">
        <v>6235</v>
      </c>
      <c r="E8" s="5">
        <v>297</v>
      </c>
      <c r="F8" s="19" t="s">
        <v>41</v>
      </c>
      <c r="G8" s="35"/>
    </row>
    <row r="9" spans="1:9">
      <c r="A9" s="18">
        <v>2007</v>
      </c>
      <c r="B9" s="38">
        <v>3503</v>
      </c>
      <c r="C9" s="6">
        <v>180</v>
      </c>
      <c r="D9" s="42">
        <v>3683</v>
      </c>
      <c r="E9" s="6">
        <v>297</v>
      </c>
      <c r="F9" s="18" t="s">
        <v>41</v>
      </c>
      <c r="G9" s="35"/>
    </row>
    <row r="10" spans="1:9">
      <c r="A10" s="19">
        <v>2008</v>
      </c>
      <c r="B10" s="37">
        <v>3474</v>
      </c>
      <c r="C10" s="5">
        <v>192</v>
      </c>
      <c r="D10" s="43">
        <v>3666</v>
      </c>
      <c r="E10" s="5">
        <v>315</v>
      </c>
      <c r="F10" s="19" t="s">
        <v>41</v>
      </c>
      <c r="G10" s="35"/>
    </row>
    <row r="11" spans="1:9">
      <c r="A11" s="18">
        <v>2009</v>
      </c>
      <c r="B11" s="38">
        <v>3504</v>
      </c>
      <c r="C11" s="6">
        <v>201</v>
      </c>
      <c r="D11" s="42">
        <v>3705</v>
      </c>
      <c r="E11" s="6">
        <v>327</v>
      </c>
      <c r="F11" s="18" t="s">
        <v>41</v>
      </c>
      <c r="G11" s="35"/>
      <c r="H11" s="35"/>
    </row>
    <row r="12" spans="1:9">
      <c r="A12" s="19">
        <v>2010</v>
      </c>
      <c r="B12" s="39">
        <v>3132</v>
      </c>
      <c r="C12" s="5">
        <v>200</v>
      </c>
      <c r="D12" s="43">
        <v>3332</v>
      </c>
      <c r="E12" s="5">
        <v>278</v>
      </c>
      <c r="F12" s="19" t="s">
        <v>41</v>
      </c>
    </row>
    <row r="13" spans="1:9">
      <c r="A13" s="18">
        <v>2011</v>
      </c>
      <c r="B13" s="38">
        <v>3016</v>
      </c>
      <c r="C13" s="6">
        <v>182</v>
      </c>
      <c r="D13" s="42">
        <v>3198</v>
      </c>
      <c r="E13" s="6">
        <v>232</v>
      </c>
      <c r="F13" s="18" t="s">
        <v>42</v>
      </c>
      <c r="G13" s="35"/>
    </row>
    <row r="14" spans="1:9">
      <c r="A14" s="19">
        <v>2012</v>
      </c>
      <c r="B14" s="37">
        <v>2819</v>
      </c>
      <c r="C14" s="5">
        <v>144</v>
      </c>
      <c r="D14" s="43">
        <v>2963</v>
      </c>
      <c r="E14" s="5">
        <v>215</v>
      </c>
      <c r="F14" s="19" t="s">
        <v>42</v>
      </c>
      <c r="G14" s="35"/>
    </row>
    <row r="15" spans="1:9">
      <c r="A15" s="18">
        <v>2013</v>
      </c>
      <c r="B15" s="38">
        <v>2290</v>
      </c>
      <c r="C15" s="6">
        <v>176</v>
      </c>
      <c r="D15" s="42">
        <v>2466</v>
      </c>
      <c r="E15" s="6">
        <v>163</v>
      </c>
      <c r="F15" s="18" t="s">
        <v>42</v>
      </c>
      <c r="G15" s="35"/>
      <c r="H15" s="35"/>
      <c r="I15" s="35"/>
    </row>
    <row r="16" spans="1:9">
      <c r="A16" s="19">
        <v>2014</v>
      </c>
      <c r="B16" s="37">
        <v>2113</v>
      </c>
      <c r="C16" s="5">
        <v>122</v>
      </c>
      <c r="D16" s="43">
        <v>2235</v>
      </c>
      <c r="E16" s="5">
        <v>140</v>
      </c>
      <c r="F16" s="19" t="s">
        <v>42</v>
      </c>
      <c r="G16" s="35"/>
    </row>
    <row r="17" spans="1:9">
      <c r="A17" s="18">
        <v>2015</v>
      </c>
      <c r="B17" s="38">
        <v>2148</v>
      </c>
      <c r="C17" s="6">
        <v>140</v>
      </c>
      <c r="D17" s="42">
        <v>2288</v>
      </c>
      <c r="E17" s="6">
        <v>162</v>
      </c>
      <c r="F17" s="18" t="s">
        <v>43</v>
      </c>
      <c r="G17" s="35"/>
    </row>
    <row r="18" spans="1:9">
      <c r="A18" s="19">
        <v>2016</v>
      </c>
      <c r="B18" s="37">
        <v>2250</v>
      </c>
      <c r="C18" s="5">
        <v>104</v>
      </c>
      <c r="D18" s="43">
        <v>2354</v>
      </c>
      <c r="E18" s="5">
        <v>168</v>
      </c>
      <c r="F18" s="19" t="s">
        <v>43</v>
      </c>
      <c r="G18" s="35"/>
      <c r="H18" s="2"/>
    </row>
    <row r="19" spans="1:9">
      <c r="A19" s="18">
        <v>2017</v>
      </c>
      <c r="B19" s="38">
        <v>1860</v>
      </c>
      <c r="C19" s="6">
        <v>114</v>
      </c>
      <c r="D19" s="42">
        <v>1974</v>
      </c>
      <c r="E19" s="6">
        <v>115</v>
      </c>
      <c r="F19" s="18" t="s">
        <v>43</v>
      </c>
    </row>
    <row r="20" spans="1:9">
      <c r="A20" s="19">
        <v>2018</v>
      </c>
      <c r="B20" s="37">
        <v>1716</v>
      </c>
      <c r="C20" s="5">
        <v>95</v>
      </c>
      <c r="D20" s="43">
        <v>1811</v>
      </c>
      <c r="E20" s="5">
        <v>123</v>
      </c>
      <c r="F20" s="19" t="s">
        <v>43</v>
      </c>
      <c r="G20" s="35"/>
    </row>
    <row r="21" spans="1:9">
      <c r="A21" s="18">
        <v>2019</v>
      </c>
      <c r="B21" s="38">
        <v>1575</v>
      </c>
      <c r="C21" s="6">
        <v>101</v>
      </c>
      <c r="D21" s="42">
        <v>1676</v>
      </c>
      <c r="E21" s="6">
        <v>106</v>
      </c>
      <c r="F21" s="18" t="s">
        <v>43</v>
      </c>
      <c r="G21" s="35"/>
    </row>
    <row r="22" spans="1:9">
      <c r="A22" s="19">
        <v>2020</v>
      </c>
      <c r="B22" s="37">
        <v>1507</v>
      </c>
      <c r="C22" s="5">
        <v>83</v>
      </c>
      <c r="D22" s="43">
        <v>1590</v>
      </c>
      <c r="E22" s="7">
        <v>81</v>
      </c>
      <c r="F22" s="19" t="s">
        <v>43</v>
      </c>
      <c r="G22" s="35"/>
    </row>
    <row r="23" spans="1:9">
      <c r="A23" s="18">
        <v>2021</v>
      </c>
      <c r="B23" s="38">
        <v>1488</v>
      </c>
      <c r="C23" s="6">
        <v>114</v>
      </c>
      <c r="D23" s="42">
        <v>1602</v>
      </c>
      <c r="E23" s="6">
        <v>98</v>
      </c>
      <c r="F23" s="18" t="s">
        <v>43</v>
      </c>
      <c r="H23" s="35"/>
      <c r="I23" s="35"/>
    </row>
    <row r="24" spans="1:9">
      <c r="A24" s="19">
        <v>2022</v>
      </c>
      <c r="B24" s="37">
        <v>1555</v>
      </c>
      <c r="C24" s="5">
        <v>72</v>
      </c>
      <c r="D24" s="54">
        <v>1627</v>
      </c>
      <c r="E24" s="55">
        <v>94</v>
      </c>
      <c r="F24" s="19" t="s">
        <v>43</v>
      </c>
    </row>
    <row r="25" spans="1:9">
      <c r="A25" s="18">
        <v>2023</v>
      </c>
      <c r="B25" s="38">
        <v>1707</v>
      </c>
      <c r="C25" s="6">
        <v>78</v>
      </c>
      <c r="D25" s="42">
        <v>1785</v>
      </c>
      <c r="E25" s="6">
        <v>81</v>
      </c>
      <c r="F25" s="18" t="s">
        <v>43</v>
      </c>
    </row>
    <row r="26" spans="1:9">
      <c r="A26" s="19">
        <v>2024</v>
      </c>
      <c r="B26" s="37">
        <v>1791</v>
      </c>
      <c r="C26" s="5">
        <v>60</v>
      </c>
      <c r="D26" s="54">
        <v>1851</v>
      </c>
      <c r="E26" s="55">
        <v>60</v>
      </c>
      <c r="F26" s="19" t="s">
        <v>43</v>
      </c>
    </row>
    <row r="28" spans="1:9" ht="14.45" customHeight="1">
      <c r="A28" s="1" t="s">
        <v>24</v>
      </c>
      <c r="G28" s="34"/>
      <c r="H28" s="34"/>
    </row>
    <row r="29" spans="1:9">
      <c r="A29" s="62" t="s">
        <v>34</v>
      </c>
      <c r="B29" s="62"/>
      <c r="C29" s="62"/>
      <c r="D29" s="62"/>
      <c r="E29" s="62"/>
      <c r="F29" s="62"/>
    </row>
  </sheetData>
  <mergeCells count="2">
    <mergeCell ref="A1:F1"/>
    <mergeCell ref="A29:F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341F-05F2-4462-B275-19F5FDA1C6C5}">
  <dimension ref="A1:F32"/>
  <sheetViews>
    <sheetView workbookViewId="0">
      <selection sqref="A1:C1"/>
    </sheetView>
  </sheetViews>
  <sheetFormatPr defaultRowHeight="14.45"/>
  <cols>
    <col min="1" max="1" width="10.140625" bestFit="1" customWidth="1"/>
    <col min="2" max="2" width="13.140625" customWidth="1"/>
    <col min="3" max="3" width="12.5703125" bestFit="1" customWidth="1"/>
  </cols>
  <sheetData>
    <row r="1" spans="1:3">
      <c r="A1" s="68" t="s">
        <v>44</v>
      </c>
      <c r="B1" s="68"/>
      <c r="C1" s="68"/>
    </row>
    <row r="2" spans="1:3" ht="27" customHeight="1">
      <c r="A2" s="36" t="s">
        <v>32</v>
      </c>
      <c r="B2" s="41" t="s">
        <v>45</v>
      </c>
      <c r="C2" s="32" t="s">
        <v>46</v>
      </c>
    </row>
    <row r="3" spans="1:3">
      <c r="A3" s="18">
        <v>2001</v>
      </c>
      <c r="B3" s="6">
        <v>372</v>
      </c>
      <c r="C3" s="6">
        <v>212</v>
      </c>
    </row>
    <row r="4" spans="1:3">
      <c r="A4" s="19">
        <v>2002</v>
      </c>
      <c r="B4" s="5">
        <v>325</v>
      </c>
      <c r="C4" s="5">
        <v>215</v>
      </c>
    </row>
    <row r="5" spans="1:3">
      <c r="A5" s="18">
        <v>2003</v>
      </c>
      <c r="B5" s="6">
        <v>247</v>
      </c>
      <c r="C5" s="6">
        <v>146</v>
      </c>
    </row>
    <row r="6" spans="1:3">
      <c r="A6" s="19">
        <v>2004</v>
      </c>
      <c r="B6" s="5">
        <v>293</v>
      </c>
      <c r="C6" s="5">
        <v>77</v>
      </c>
    </row>
    <row r="7" spans="1:3">
      <c r="A7" s="18">
        <v>2005</v>
      </c>
      <c r="B7" s="6">
        <v>320</v>
      </c>
      <c r="C7" s="6">
        <v>186</v>
      </c>
    </row>
    <row r="8" spans="1:3">
      <c r="A8" s="19">
        <v>2006</v>
      </c>
      <c r="B8" s="5">
        <v>278</v>
      </c>
      <c r="C8" s="5">
        <v>154</v>
      </c>
    </row>
    <row r="9" spans="1:3">
      <c r="A9" s="18">
        <v>2007</v>
      </c>
      <c r="B9" s="6">
        <v>248</v>
      </c>
      <c r="C9" s="6">
        <v>64</v>
      </c>
    </row>
    <row r="10" spans="1:3">
      <c r="A10" s="19">
        <v>2008</v>
      </c>
      <c r="B10" s="5">
        <v>176</v>
      </c>
      <c r="C10" s="5">
        <v>57</v>
      </c>
    </row>
    <row r="11" spans="1:3">
      <c r="A11" s="18">
        <v>2009</v>
      </c>
      <c r="B11" s="6">
        <v>200</v>
      </c>
      <c r="C11" s="6">
        <v>76</v>
      </c>
    </row>
    <row r="12" spans="1:3">
      <c r="A12" s="19">
        <v>2010</v>
      </c>
      <c r="B12" s="5">
        <v>289</v>
      </c>
      <c r="C12" s="5">
        <v>72</v>
      </c>
    </row>
    <row r="13" spans="1:3">
      <c r="A13" s="18">
        <v>2011</v>
      </c>
      <c r="B13" s="6">
        <v>250</v>
      </c>
      <c r="C13" s="6">
        <v>92</v>
      </c>
    </row>
    <row r="14" spans="1:3">
      <c r="A14" s="19">
        <v>2012</v>
      </c>
      <c r="B14" s="5">
        <v>231</v>
      </c>
      <c r="C14" s="5">
        <v>80</v>
      </c>
    </row>
    <row r="15" spans="1:3">
      <c r="A15" s="18">
        <v>2013</v>
      </c>
      <c r="B15" s="6">
        <v>278</v>
      </c>
      <c r="C15" s="6">
        <v>156</v>
      </c>
    </row>
    <row r="16" spans="1:3">
      <c r="A16" s="19">
        <v>2014</v>
      </c>
      <c r="B16" s="5">
        <v>188</v>
      </c>
      <c r="C16" s="5">
        <v>161</v>
      </c>
    </row>
    <row r="17" spans="1:6">
      <c r="A17" s="18">
        <v>2015</v>
      </c>
      <c r="B17" s="6">
        <v>192</v>
      </c>
      <c r="C17" s="6">
        <v>130</v>
      </c>
    </row>
    <row r="18" spans="1:6">
      <c r="A18" s="19">
        <v>2016</v>
      </c>
      <c r="B18" s="5">
        <v>183</v>
      </c>
      <c r="C18" s="5">
        <v>96</v>
      </c>
    </row>
    <row r="19" spans="1:6">
      <c r="A19" s="18">
        <v>2017</v>
      </c>
      <c r="B19" s="6">
        <v>142</v>
      </c>
      <c r="C19" s="6">
        <v>157</v>
      </c>
    </row>
    <row r="20" spans="1:6">
      <c r="A20" s="19">
        <v>2018</v>
      </c>
      <c r="B20" s="5">
        <v>108</v>
      </c>
      <c r="C20" s="5">
        <v>74</v>
      </c>
    </row>
    <row r="21" spans="1:6">
      <c r="A21" s="18">
        <v>2019</v>
      </c>
      <c r="B21" s="6">
        <v>142</v>
      </c>
      <c r="C21" s="6">
        <v>91</v>
      </c>
    </row>
    <row r="22" spans="1:6">
      <c r="A22" s="19">
        <v>2020</v>
      </c>
      <c r="B22" s="5">
        <v>112</v>
      </c>
      <c r="C22" s="5">
        <v>44</v>
      </c>
    </row>
    <row r="23" spans="1:6">
      <c r="A23" s="18">
        <v>2021</v>
      </c>
      <c r="B23" s="6">
        <v>108</v>
      </c>
      <c r="C23" s="6">
        <v>28</v>
      </c>
    </row>
    <row r="24" spans="1:6">
      <c r="A24" s="19">
        <v>2022</v>
      </c>
      <c r="B24" s="5">
        <v>114</v>
      </c>
      <c r="C24" s="5">
        <v>21</v>
      </c>
    </row>
    <row r="25" spans="1:6">
      <c r="A25" s="18">
        <v>2023</v>
      </c>
      <c r="B25" s="6">
        <v>108</v>
      </c>
      <c r="C25" s="6">
        <v>106</v>
      </c>
    </row>
    <row r="26" spans="1:6">
      <c r="A26" s="19">
        <v>2024</v>
      </c>
      <c r="B26" s="5">
        <v>121</v>
      </c>
      <c r="C26" s="5">
        <v>19</v>
      </c>
    </row>
    <row r="28" spans="1:6" ht="14.45" customHeight="1">
      <c r="A28" s="1" t="s">
        <v>24</v>
      </c>
    </row>
    <row r="29" spans="1:6" ht="14.45" customHeight="1">
      <c r="A29" s="62" t="s">
        <v>34</v>
      </c>
      <c r="B29" s="62"/>
      <c r="C29" s="62"/>
      <c r="D29" s="62"/>
      <c r="E29" s="62"/>
      <c r="F29" s="62"/>
    </row>
    <row r="30" spans="1:6">
      <c r="A30" s="62"/>
      <c r="B30" s="62"/>
      <c r="C30" s="62"/>
      <c r="D30" s="62"/>
      <c r="E30" s="62"/>
      <c r="F30" s="62"/>
    </row>
    <row r="32" spans="1:6" ht="14.45" customHeight="1"/>
  </sheetData>
  <mergeCells count="2">
    <mergeCell ref="A1:C1"/>
    <mergeCell ref="A29:F3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ECD6-537D-47B0-892A-E8883BEB7A88}">
  <dimension ref="A1:O37"/>
  <sheetViews>
    <sheetView zoomScale="90" zoomScaleNormal="90" workbookViewId="0">
      <pane ySplit="3" topLeftCell="A4" activePane="bottomLeft" state="frozen"/>
      <selection pane="bottomLeft" sqref="A1:N1"/>
    </sheetView>
  </sheetViews>
  <sheetFormatPr defaultRowHeight="14.45"/>
  <cols>
    <col min="1" max="1" width="10.140625" customWidth="1"/>
    <col min="2" max="2" width="8.5703125" bestFit="1" customWidth="1"/>
    <col min="3" max="4" width="10.85546875" customWidth="1"/>
    <col min="5" max="5" width="16.7109375" bestFit="1" customWidth="1"/>
    <col min="6" max="6" width="16.42578125" bestFit="1" customWidth="1"/>
    <col min="7" max="7" width="13.7109375" bestFit="1" customWidth="1"/>
    <col min="8" max="8" width="7.5703125" bestFit="1" customWidth="1"/>
    <col min="9" max="9" width="7.85546875" customWidth="1"/>
    <col min="10" max="10" width="14.5703125" bestFit="1" customWidth="1"/>
    <col min="11" max="11" width="22.42578125" customWidth="1"/>
    <col min="12" max="12" width="32.42578125" customWidth="1"/>
    <col min="13" max="13" width="51.42578125" bestFit="1" customWidth="1"/>
    <col min="14" max="14" width="7.85546875" customWidth="1"/>
  </cols>
  <sheetData>
    <row r="1" spans="1:14" ht="15" thickBot="1">
      <c r="A1" s="69" t="s">
        <v>47</v>
      </c>
      <c r="B1" s="69"/>
      <c r="C1" s="69"/>
      <c r="D1" s="69"/>
      <c r="E1" s="69"/>
      <c r="F1" s="69"/>
      <c r="G1" s="69"/>
      <c r="H1" s="69"/>
      <c r="I1" s="69"/>
      <c r="J1" s="69"/>
      <c r="K1" s="69"/>
      <c r="L1" s="69"/>
      <c r="M1" s="69"/>
      <c r="N1" s="69"/>
    </row>
    <row r="2" spans="1:14">
      <c r="A2" s="4"/>
      <c r="B2" s="4"/>
      <c r="C2" s="70" t="s">
        <v>48</v>
      </c>
      <c r="D2" s="71"/>
      <c r="E2" s="71"/>
      <c r="F2" s="72"/>
      <c r="G2" s="73" t="s">
        <v>49</v>
      </c>
      <c r="H2" s="73"/>
      <c r="I2" s="73"/>
      <c r="J2" s="73"/>
      <c r="K2" s="73"/>
      <c r="L2" s="73"/>
      <c r="M2" s="73"/>
    </row>
    <row r="3" spans="1:14" ht="105" customHeight="1">
      <c r="A3" s="9" t="s">
        <v>20</v>
      </c>
      <c r="B3" s="9" t="s">
        <v>50</v>
      </c>
      <c r="C3" s="10" t="s">
        <v>51</v>
      </c>
      <c r="D3" s="11" t="s">
        <v>52</v>
      </c>
      <c r="E3" s="11" t="s">
        <v>53</v>
      </c>
      <c r="F3" s="11" t="s">
        <v>54</v>
      </c>
      <c r="G3" s="12" t="s">
        <v>55</v>
      </c>
      <c r="H3" s="12" t="s">
        <v>56</v>
      </c>
      <c r="I3" s="12" t="s">
        <v>51</v>
      </c>
      <c r="J3" s="13" t="s">
        <v>53</v>
      </c>
      <c r="K3" s="13" t="s">
        <v>57</v>
      </c>
      <c r="L3" s="13" t="s">
        <v>58</v>
      </c>
      <c r="M3" s="14" t="s">
        <v>59</v>
      </c>
      <c r="N3" s="9" t="s">
        <v>39</v>
      </c>
    </row>
    <row r="4" spans="1:14">
      <c r="A4" s="18">
        <v>2001</v>
      </c>
      <c r="B4" s="18">
        <v>1.76</v>
      </c>
      <c r="C4" s="17">
        <v>4396</v>
      </c>
      <c r="D4" s="17">
        <v>4396</v>
      </c>
      <c r="E4" s="17">
        <f>C4*B4</f>
        <v>7736.96</v>
      </c>
      <c r="F4" s="17">
        <f t="shared" ref="F4:F19" si="0">D4*B4</f>
        <v>7736.96</v>
      </c>
      <c r="G4" s="17">
        <v>24</v>
      </c>
      <c r="H4" s="17">
        <v>102</v>
      </c>
      <c r="I4" s="17">
        <v>126</v>
      </c>
      <c r="J4" s="17">
        <f t="shared" ref="J4:J27" si="1">I4*B4</f>
        <v>221.76</v>
      </c>
      <c r="K4" s="17">
        <v>126</v>
      </c>
      <c r="L4" s="17">
        <f>K4*B4</f>
        <v>221.76</v>
      </c>
      <c r="M4" s="6"/>
      <c r="N4" s="6" t="s">
        <v>60</v>
      </c>
    </row>
    <row r="5" spans="1:14">
      <c r="A5" s="19">
        <v>2002</v>
      </c>
      <c r="B5" s="19">
        <v>1.74</v>
      </c>
      <c r="C5" s="16">
        <v>3932</v>
      </c>
      <c r="D5" s="16">
        <v>3932</v>
      </c>
      <c r="E5" s="16">
        <f t="shared" ref="E5:E27" si="2">C5*B5</f>
        <v>6841.68</v>
      </c>
      <c r="F5" s="16">
        <f t="shared" si="0"/>
        <v>6841.68</v>
      </c>
      <c r="G5" s="16">
        <v>26</v>
      </c>
      <c r="H5" s="16">
        <v>64</v>
      </c>
      <c r="I5" s="16">
        <v>90</v>
      </c>
      <c r="J5" s="16">
        <f t="shared" si="1"/>
        <v>156.6</v>
      </c>
      <c r="K5" s="16">
        <v>90</v>
      </c>
      <c r="L5" s="16">
        <f t="shared" ref="L5:L27" si="3">K5*B5</f>
        <v>156.6</v>
      </c>
      <c r="M5" s="5"/>
      <c r="N5" s="5" t="s">
        <v>60</v>
      </c>
    </row>
    <row r="6" spans="1:14">
      <c r="A6" s="18">
        <v>2003</v>
      </c>
      <c r="B6" s="18">
        <v>1.7</v>
      </c>
      <c r="C6" s="17">
        <v>2879</v>
      </c>
      <c r="D6" s="17">
        <v>2879</v>
      </c>
      <c r="E6" s="17">
        <f t="shared" si="2"/>
        <v>4894.3</v>
      </c>
      <c r="F6" s="17">
        <f t="shared" si="0"/>
        <v>4894.3</v>
      </c>
      <c r="G6" s="17">
        <v>24</v>
      </c>
      <c r="H6" s="17">
        <v>72</v>
      </c>
      <c r="I6" s="17">
        <v>96</v>
      </c>
      <c r="J6" s="17">
        <f t="shared" si="1"/>
        <v>163.19999999999999</v>
      </c>
      <c r="K6" s="17">
        <v>96</v>
      </c>
      <c r="L6" s="17">
        <f t="shared" si="3"/>
        <v>163.19999999999999</v>
      </c>
      <c r="M6" s="6"/>
      <c r="N6" s="6" t="s">
        <v>60</v>
      </c>
    </row>
    <row r="7" spans="1:14">
      <c r="A7" s="19">
        <v>2004</v>
      </c>
      <c r="B7" s="19">
        <v>1.67</v>
      </c>
      <c r="C7" s="16">
        <v>4800</v>
      </c>
      <c r="D7" s="16">
        <v>4800</v>
      </c>
      <c r="E7" s="16">
        <f t="shared" si="2"/>
        <v>8016</v>
      </c>
      <c r="F7" s="16">
        <f t="shared" si="0"/>
        <v>8016</v>
      </c>
      <c r="G7" s="16">
        <v>27.6</v>
      </c>
      <c r="H7" s="16">
        <v>121.2</v>
      </c>
      <c r="I7" s="16">
        <v>148.80000000000001</v>
      </c>
      <c r="J7" s="16">
        <f t="shared" si="1"/>
        <v>248.49600000000001</v>
      </c>
      <c r="K7" s="16">
        <v>148.80000000000001</v>
      </c>
      <c r="L7" s="16">
        <f t="shared" si="3"/>
        <v>248.49600000000001</v>
      </c>
      <c r="M7" s="5"/>
      <c r="N7" s="5" t="s">
        <v>61</v>
      </c>
    </row>
    <row r="8" spans="1:14">
      <c r="A8" s="18">
        <v>2005</v>
      </c>
      <c r="B8" s="18">
        <v>1.62</v>
      </c>
      <c r="C8" s="17">
        <v>10000</v>
      </c>
      <c r="D8" s="17">
        <v>10000</v>
      </c>
      <c r="E8" s="17">
        <f t="shared" si="2"/>
        <v>16200.000000000002</v>
      </c>
      <c r="F8" s="17">
        <f t="shared" si="0"/>
        <v>16200.000000000002</v>
      </c>
      <c r="G8" s="17">
        <v>26.7</v>
      </c>
      <c r="H8" s="17">
        <v>127.2</v>
      </c>
      <c r="I8" s="17">
        <v>153.9</v>
      </c>
      <c r="J8" s="17">
        <f t="shared" si="1"/>
        <v>249.31800000000001</v>
      </c>
      <c r="K8" s="17">
        <v>153.9</v>
      </c>
      <c r="L8" s="17">
        <f t="shared" si="3"/>
        <v>249.31800000000001</v>
      </c>
      <c r="M8" s="6"/>
      <c r="N8" s="6" t="s">
        <v>61</v>
      </c>
    </row>
    <row r="9" spans="1:14">
      <c r="A9" s="19">
        <v>2006</v>
      </c>
      <c r="B9" s="19">
        <v>1.56</v>
      </c>
      <c r="C9" s="16">
        <v>4900</v>
      </c>
      <c r="D9" s="16">
        <v>4900</v>
      </c>
      <c r="E9" s="16">
        <f t="shared" si="2"/>
        <v>7644</v>
      </c>
      <c r="F9" s="16">
        <f t="shared" si="0"/>
        <v>7644</v>
      </c>
      <c r="G9" s="16">
        <v>42</v>
      </c>
      <c r="H9" s="16">
        <v>82</v>
      </c>
      <c r="I9" s="16">
        <v>124</v>
      </c>
      <c r="J9" s="16">
        <f t="shared" si="1"/>
        <v>193.44</v>
      </c>
      <c r="K9" s="16">
        <v>124</v>
      </c>
      <c r="L9" s="16">
        <f t="shared" si="3"/>
        <v>193.44</v>
      </c>
      <c r="M9" s="5"/>
      <c r="N9" s="5" t="s">
        <v>61</v>
      </c>
    </row>
    <row r="10" spans="1:14">
      <c r="A10" s="18">
        <v>2007</v>
      </c>
      <c r="B10" s="18">
        <v>1.52</v>
      </c>
      <c r="C10" s="17">
        <v>10550</v>
      </c>
      <c r="D10" s="17">
        <v>10550</v>
      </c>
      <c r="E10" s="17">
        <f t="shared" si="2"/>
        <v>16036</v>
      </c>
      <c r="F10" s="17">
        <f t="shared" si="0"/>
        <v>16036</v>
      </c>
      <c r="G10" s="17">
        <v>31</v>
      </c>
      <c r="H10" s="17">
        <v>40</v>
      </c>
      <c r="I10" s="17">
        <v>71</v>
      </c>
      <c r="J10" s="17">
        <f t="shared" si="1"/>
        <v>107.92</v>
      </c>
      <c r="K10" s="17">
        <v>71</v>
      </c>
      <c r="L10" s="17">
        <f t="shared" si="3"/>
        <v>107.92</v>
      </c>
      <c r="M10" s="6"/>
      <c r="N10" s="6" t="s">
        <v>61</v>
      </c>
    </row>
    <row r="11" spans="1:14">
      <c r="A11" s="19">
        <v>2008</v>
      </c>
      <c r="B11" s="19">
        <v>1.46</v>
      </c>
      <c r="C11" s="16">
        <v>11700</v>
      </c>
      <c r="D11" s="16">
        <v>11700</v>
      </c>
      <c r="E11" s="16">
        <f t="shared" si="2"/>
        <v>17082</v>
      </c>
      <c r="F11" s="16">
        <f t="shared" si="0"/>
        <v>17082</v>
      </c>
      <c r="G11" s="16">
        <v>38.200000000000003</v>
      </c>
      <c r="H11" s="16">
        <v>88.4</v>
      </c>
      <c r="I11" s="16">
        <v>126.60000000000001</v>
      </c>
      <c r="J11" s="16">
        <f t="shared" si="1"/>
        <v>184.83600000000001</v>
      </c>
      <c r="K11" s="16">
        <v>126.60000000000001</v>
      </c>
      <c r="L11" s="16">
        <f t="shared" si="3"/>
        <v>184.83600000000001</v>
      </c>
      <c r="M11" s="5"/>
      <c r="N11" s="5" t="s">
        <v>61</v>
      </c>
    </row>
    <row r="12" spans="1:14">
      <c r="A12" s="18">
        <v>2009</v>
      </c>
      <c r="B12" s="18">
        <v>1.46</v>
      </c>
      <c r="C12" s="17">
        <v>5300</v>
      </c>
      <c r="D12" s="17">
        <v>5300</v>
      </c>
      <c r="E12" s="17">
        <f t="shared" si="2"/>
        <v>7738</v>
      </c>
      <c r="F12" s="17">
        <f t="shared" si="0"/>
        <v>7738</v>
      </c>
      <c r="G12" s="17">
        <v>31.6</v>
      </c>
      <c r="H12" s="17">
        <v>67.2</v>
      </c>
      <c r="I12" s="17">
        <v>98.800000000000011</v>
      </c>
      <c r="J12" s="17">
        <f t="shared" si="1"/>
        <v>144.24800000000002</v>
      </c>
      <c r="K12" s="17">
        <v>98.800000000000011</v>
      </c>
      <c r="L12" s="17">
        <f t="shared" si="3"/>
        <v>144.24800000000002</v>
      </c>
      <c r="M12" s="6"/>
      <c r="N12" s="6" t="s">
        <v>62</v>
      </c>
    </row>
    <row r="13" spans="1:14">
      <c r="A13" s="19">
        <v>2010</v>
      </c>
      <c r="B13" s="19">
        <v>1.42</v>
      </c>
      <c r="C13" s="16">
        <v>12100</v>
      </c>
      <c r="D13" s="16">
        <v>12100</v>
      </c>
      <c r="E13" s="16">
        <f t="shared" si="2"/>
        <v>17182</v>
      </c>
      <c r="F13" s="16">
        <f t="shared" si="0"/>
        <v>17182</v>
      </c>
      <c r="G13" s="16">
        <v>33.4</v>
      </c>
      <c r="H13" s="16">
        <v>81.2</v>
      </c>
      <c r="I13" s="16">
        <v>114.6</v>
      </c>
      <c r="J13" s="16">
        <f t="shared" si="1"/>
        <v>162.73199999999997</v>
      </c>
      <c r="K13" s="16">
        <v>114.6</v>
      </c>
      <c r="L13" s="16">
        <f t="shared" si="3"/>
        <v>162.73199999999997</v>
      </c>
      <c r="M13" s="5"/>
      <c r="N13" s="5" t="s">
        <v>41</v>
      </c>
    </row>
    <row r="14" spans="1:14">
      <c r="A14" s="18">
        <v>2011</v>
      </c>
      <c r="B14" s="18">
        <v>1.4</v>
      </c>
      <c r="C14" s="17">
        <v>19000</v>
      </c>
      <c r="D14" s="17">
        <v>19000</v>
      </c>
      <c r="E14" s="17">
        <f t="shared" si="2"/>
        <v>26600</v>
      </c>
      <c r="F14" s="17">
        <f t="shared" si="0"/>
        <v>26600</v>
      </c>
      <c r="G14" s="17">
        <v>47.9</v>
      </c>
      <c r="H14" s="17">
        <v>120.4</v>
      </c>
      <c r="I14" s="17">
        <v>168.3</v>
      </c>
      <c r="J14" s="17">
        <f t="shared" si="1"/>
        <v>235.62</v>
      </c>
      <c r="K14" s="17">
        <v>168.3</v>
      </c>
      <c r="L14" s="17">
        <f t="shared" si="3"/>
        <v>235.62</v>
      </c>
      <c r="M14" s="6"/>
      <c r="N14" s="6" t="s">
        <v>63</v>
      </c>
    </row>
    <row r="15" spans="1:14">
      <c r="A15" s="19">
        <v>2012</v>
      </c>
      <c r="B15" s="19">
        <v>1.36</v>
      </c>
      <c r="C15" s="16">
        <v>9136</v>
      </c>
      <c r="D15" s="16">
        <v>9136</v>
      </c>
      <c r="E15" s="16">
        <f t="shared" si="2"/>
        <v>12424.960000000001</v>
      </c>
      <c r="F15" s="16">
        <f t="shared" si="0"/>
        <v>12424.960000000001</v>
      </c>
      <c r="G15" s="16">
        <v>52</v>
      </c>
      <c r="H15" s="16">
        <v>205</v>
      </c>
      <c r="I15" s="16">
        <v>257</v>
      </c>
      <c r="J15" s="16">
        <f t="shared" si="1"/>
        <v>349.52000000000004</v>
      </c>
      <c r="K15" s="16">
        <v>257</v>
      </c>
      <c r="L15" s="16">
        <f t="shared" si="3"/>
        <v>349.52000000000004</v>
      </c>
      <c r="M15" s="5"/>
      <c r="N15" s="5" t="s">
        <v>64</v>
      </c>
    </row>
    <row r="16" spans="1:14">
      <c r="A16" s="18">
        <v>2013</v>
      </c>
      <c r="B16" s="18">
        <v>1.34</v>
      </c>
      <c r="C16" s="17">
        <v>7300</v>
      </c>
      <c r="D16" s="17">
        <v>7300</v>
      </c>
      <c r="E16" s="17">
        <f t="shared" si="2"/>
        <v>9782</v>
      </c>
      <c r="F16" s="17">
        <f t="shared" si="0"/>
        <v>9782</v>
      </c>
      <c r="G16" s="17">
        <v>48</v>
      </c>
      <c r="H16" s="17">
        <v>1111</v>
      </c>
      <c r="I16" s="17">
        <v>1159</v>
      </c>
      <c r="J16" s="17">
        <f t="shared" si="1"/>
        <v>1553.0600000000002</v>
      </c>
      <c r="K16" s="17">
        <f>I16-1000</f>
        <v>159</v>
      </c>
      <c r="L16" s="17">
        <f t="shared" si="3"/>
        <v>213.06</v>
      </c>
      <c r="M16" s="6" t="s">
        <v>65</v>
      </c>
      <c r="N16" s="6" t="s">
        <v>66</v>
      </c>
    </row>
    <row r="17" spans="1:15">
      <c r="A17" s="19">
        <v>2014</v>
      </c>
      <c r="B17" s="19">
        <v>1.32</v>
      </c>
      <c r="C17" s="16">
        <v>9738</v>
      </c>
      <c r="D17" s="16">
        <v>9738</v>
      </c>
      <c r="E17" s="16">
        <f t="shared" si="2"/>
        <v>12854.16</v>
      </c>
      <c r="F17" s="16">
        <f t="shared" si="0"/>
        <v>12854.16</v>
      </c>
      <c r="G17" s="16">
        <v>44</v>
      </c>
      <c r="H17" s="16">
        <v>63</v>
      </c>
      <c r="I17" s="16">
        <v>107</v>
      </c>
      <c r="J17" s="16">
        <f t="shared" si="1"/>
        <v>141.24</v>
      </c>
      <c r="K17" s="16">
        <v>107</v>
      </c>
      <c r="L17" s="16">
        <f t="shared" si="3"/>
        <v>141.24</v>
      </c>
      <c r="M17" s="5"/>
      <c r="N17" s="5" t="s">
        <v>67</v>
      </c>
      <c r="O17" s="35"/>
    </row>
    <row r="18" spans="1:15">
      <c r="A18" s="18">
        <v>2015</v>
      </c>
      <c r="B18" s="18">
        <v>1.32</v>
      </c>
      <c r="C18" s="17">
        <v>7300</v>
      </c>
      <c r="D18" s="17">
        <v>7300</v>
      </c>
      <c r="E18" s="17">
        <f t="shared" si="2"/>
        <v>9636</v>
      </c>
      <c r="F18" s="17">
        <f t="shared" si="0"/>
        <v>9636</v>
      </c>
      <c r="G18" s="17">
        <v>42</v>
      </c>
      <c r="H18" s="17">
        <v>195</v>
      </c>
      <c r="I18" s="17">
        <v>237</v>
      </c>
      <c r="J18" s="17">
        <f t="shared" si="1"/>
        <v>312.84000000000003</v>
      </c>
      <c r="K18" s="17">
        <v>237</v>
      </c>
      <c r="L18" s="17">
        <f t="shared" si="3"/>
        <v>312.84000000000003</v>
      </c>
      <c r="M18" s="6"/>
      <c r="N18" s="6" t="s">
        <v>68</v>
      </c>
    </row>
    <row r="19" spans="1:15">
      <c r="A19" s="19">
        <v>2016</v>
      </c>
      <c r="B19" s="19">
        <v>1.3</v>
      </c>
      <c r="C19" s="16">
        <v>13700</v>
      </c>
      <c r="D19" s="16">
        <v>4300</v>
      </c>
      <c r="E19" s="33">
        <f t="shared" si="2"/>
        <v>17810</v>
      </c>
      <c r="F19" s="33">
        <f t="shared" si="0"/>
        <v>5590</v>
      </c>
      <c r="G19" s="16">
        <v>44</v>
      </c>
      <c r="H19" s="16">
        <v>5746</v>
      </c>
      <c r="I19" s="16">
        <v>5790</v>
      </c>
      <c r="J19" s="16">
        <f t="shared" si="1"/>
        <v>7527</v>
      </c>
      <c r="K19" s="16">
        <f>I19-5500</f>
        <v>290</v>
      </c>
      <c r="L19" s="16">
        <f t="shared" si="3"/>
        <v>377</v>
      </c>
      <c r="M19" s="5" t="s">
        <v>69</v>
      </c>
      <c r="N19" s="5" t="s">
        <v>70</v>
      </c>
    </row>
    <row r="20" spans="1:15">
      <c r="A20" s="18">
        <v>2017</v>
      </c>
      <c r="B20" s="18">
        <v>1.27</v>
      </c>
      <c r="C20" s="17">
        <v>20000</v>
      </c>
      <c r="D20" s="17">
        <f>C20-15900</f>
        <v>4100</v>
      </c>
      <c r="E20" s="17">
        <f t="shared" si="2"/>
        <v>25400</v>
      </c>
      <c r="F20" s="17">
        <f>D20*B20</f>
        <v>5207</v>
      </c>
      <c r="G20" s="17">
        <v>48</v>
      </c>
      <c r="H20" s="17">
        <v>1590.8</v>
      </c>
      <c r="I20" s="17">
        <v>1638.8</v>
      </c>
      <c r="J20" s="17">
        <f t="shared" si="1"/>
        <v>2081.2759999999998</v>
      </c>
      <c r="K20" s="17">
        <f>I20-1450</f>
        <v>188.79999999999995</v>
      </c>
      <c r="L20" s="17">
        <f t="shared" si="3"/>
        <v>239.77599999999995</v>
      </c>
      <c r="M20" s="6" t="s">
        <v>71</v>
      </c>
      <c r="N20" s="6" t="s">
        <v>72</v>
      </c>
    </row>
    <row r="21" spans="1:15">
      <c r="A21" s="19">
        <v>2018</v>
      </c>
      <c r="B21" s="19">
        <v>1.24</v>
      </c>
      <c r="C21" s="16">
        <v>3948.3</v>
      </c>
      <c r="D21" s="16">
        <v>3948.3</v>
      </c>
      <c r="E21" s="16">
        <f t="shared" si="2"/>
        <v>4895.8919999999998</v>
      </c>
      <c r="F21" s="16">
        <f t="shared" ref="F21:F27" si="4">D21*B21</f>
        <v>4895.8919999999998</v>
      </c>
      <c r="G21" s="16">
        <v>40.192</v>
      </c>
      <c r="H21" s="16">
        <v>36.707999999999998</v>
      </c>
      <c r="I21" s="16">
        <v>76.900000000000006</v>
      </c>
      <c r="J21" s="16">
        <f t="shared" si="1"/>
        <v>95.356000000000009</v>
      </c>
      <c r="K21" s="16">
        <v>76.900000000000006</v>
      </c>
      <c r="L21" s="16">
        <f>K21*B21</f>
        <v>95.356000000000009</v>
      </c>
      <c r="M21" s="5"/>
      <c r="N21" s="5" t="s">
        <v>73</v>
      </c>
    </row>
    <row r="22" spans="1:15">
      <c r="A22" s="18">
        <v>2019</v>
      </c>
      <c r="B22" s="18">
        <v>1.23</v>
      </c>
      <c r="C22" s="17">
        <v>4427</v>
      </c>
      <c r="D22" s="17">
        <v>4427</v>
      </c>
      <c r="E22" s="17">
        <f t="shared" si="2"/>
        <v>5445.21</v>
      </c>
      <c r="F22" s="17">
        <f t="shared" si="4"/>
        <v>5445.21</v>
      </c>
      <c r="G22" s="17">
        <v>40.4</v>
      </c>
      <c r="H22" s="17">
        <v>372.4</v>
      </c>
      <c r="I22" s="17">
        <v>412.79999999999995</v>
      </c>
      <c r="J22" s="17">
        <f t="shared" si="1"/>
        <v>507.74399999999991</v>
      </c>
      <c r="K22" s="17">
        <f>I22-305</f>
        <v>107.79999999999995</v>
      </c>
      <c r="L22" s="17">
        <f t="shared" si="3"/>
        <v>132.59399999999994</v>
      </c>
      <c r="M22" s="6" t="s">
        <v>74</v>
      </c>
      <c r="N22" s="6" t="s">
        <v>75</v>
      </c>
    </row>
    <row r="23" spans="1:15">
      <c r="A23" s="19">
        <v>2020</v>
      </c>
      <c r="B23" s="19">
        <v>1.2</v>
      </c>
      <c r="C23" s="16">
        <v>2514</v>
      </c>
      <c r="D23" s="16">
        <v>2514</v>
      </c>
      <c r="E23" s="16">
        <f t="shared" si="2"/>
        <v>3016.7999999999997</v>
      </c>
      <c r="F23" s="16">
        <f t="shared" si="4"/>
        <v>3016.7999999999997</v>
      </c>
      <c r="G23" s="16">
        <v>40.200000000000003</v>
      </c>
      <c r="H23" s="16">
        <v>133.9</v>
      </c>
      <c r="I23" s="16">
        <v>174.10000000000002</v>
      </c>
      <c r="J23" s="16">
        <f t="shared" si="1"/>
        <v>208.92000000000002</v>
      </c>
      <c r="K23" s="16">
        <v>174.10000000000002</v>
      </c>
      <c r="L23" s="16">
        <f t="shared" si="3"/>
        <v>208.92000000000002</v>
      </c>
      <c r="M23" s="5"/>
      <c r="N23" s="5" t="s">
        <v>76</v>
      </c>
    </row>
    <row r="24" spans="1:15">
      <c r="A24" s="18">
        <v>2021</v>
      </c>
      <c r="B24" s="18">
        <v>1.18</v>
      </c>
      <c r="C24" s="30">
        <v>8473</v>
      </c>
      <c r="D24" s="30">
        <v>8473</v>
      </c>
      <c r="E24" s="30">
        <f t="shared" si="2"/>
        <v>9998.14</v>
      </c>
      <c r="F24" s="30">
        <f t="shared" si="4"/>
        <v>9998.14</v>
      </c>
      <c r="G24" s="30">
        <v>56</v>
      </c>
      <c r="H24" s="30">
        <v>1002.8</v>
      </c>
      <c r="I24" s="30">
        <f>SUM(G24:H24)</f>
        <v>1058.8</v>
      </c>
      <c r="J24" s="30">
        <f t="shared" si="1"/>
        <v>1249.3839999999998</v>
      </c>
      <c r="K24" s="30">
        <f>I24-743</f>
        <v>315.79999999999995</v>
      </c>
      <c r="L24" s="30">
        <f t="shared" si="3"/>
        <v>372.64399999999995</v>
      </c>
      <c r="M24" s="28" t="s">
        <v>77</v>
      </c>
      <c r="N24" s="29" t="s">
        <v>42</v>
      </c>
    </row>
    <row r="25" spans="1:15">
      <c r="A25" s="19">
        <v>2022</v>
      </c>
      <c r="B25" s="19">
        <v>1.1000000000000001</v>
      </c>
      <c r="C25" s="16">
        <v>4303</v>
      </c>
      <c r="D25" s="33">
        <v>4303</v>
      </c>
      <c r="E25" s="16">
        <f t="shared" si="2"/>
        <v>4733.3</v>
      </c>
      <c r="F25" s="16">
        <f t="shared" si="4"/>
        <v>4733.3</v>
      </c>
      <c r="G25" s="33">
        <v>46</v>
      </c>
      <c r="H25" s="33">
        <v>108</v>
      </c>
      <c r="I25" s="16">
        <f>SUM(G25:H25)</f>
        <v>154</v>
      </c>
      <c r="J25" s="16">
        <f t="shared" si="1"/>
        <v>169.4</v>
      </c>
      <c r="K25" s="33">
        <v>154</v>
      </c>
      <c r="L25" s="16">
        <f t="shared" si="3"/>
        <v>169.4</v>
      </c>
      <c r="M25" s="5"/>
      <c r="N25" s="5" t="s">
        <v>78</v>
      </c>
    </row>
    <row r="26" spans="1:15">
      <c r="A26" s="18">
        <v>2023</v>
      </c>
      <c r="B26" s="18">
        <v>1.03</v>
      </c>
      <c r="C26" s="30">
        <v>3834</v>
      </c>
      <c r="D26" s="30">
        <v>3834</v>
      </c>
      <c r="E26" s="30">
        <f t="shared" ref="E26" si="5">C26*B26</f>
        <v>3949.02</v>
      </c>
      <c r="F26" s="30">
        <f t="shared" ref="F26" si="6">D26*B26</f>
        <v>3949.02</v>
      </c>
      <c r="G26" s="30">
        <v>59.96</v>
      </c>
      <c r="H26" s="30">
        <v>107.66</v>
      </c>
      <c r="I26" s="30">
        <f>SUM(G26:H26)</f>
        <v>167.62</v>
      </c>
      <c r="J26" s="30">
        <f t="shared" si="1"/>
        <v>172.64860000000002</v>
      </c>
      <c r="K26" s="30">
        <v>168</v>
      </c>
      <c r="L26" s="30">
        <f t="shared" si="3"/>
        <v>173.04</v>
      </c>
      <c r="M26" s="28"/>
      <c r="N26" s="29" t="s">
        <v>79</v>
      </c>
    </row>
    <row r="27" spans="1:15">
      <c r="A27" s="19">
        <v>2024</v>
      </c>
      <c r="B27" s="19">
        <v>1</v>
      </c>
      <c r="C27" s="33">
        <v>5026</v>
      </c>
      <c r="D27" s="33">
        <v>5026</v>
      </c>
      <c r="E27" s="16">
        <f t="shared" si="2"/>
        <v>5026</v>
      </c>
      <c r="F27" s="16">
        <f t="shared" si="4"/>
        <v>5026</v>
      </c>
      <c r="G27" s="33">
        <v>62</v>
      </c>
      <c r="H27" s="33">
        <v>1657.5</v>
      </c>
      <c r="I27" s="16">
        <f>SUM(G27:H27)</f>
        <v>1719.5</v>
      </c>
      <c r="J27" s="16">
        <f t="shared" si="1"/>
        <v>1719.5</v>
      </c>
      <c r="K27" s="33">
        <f>J27-1480</f>
        <v>239.5</v>
      </c>
      <c r="L27" s="16">
        <f t="shared" si="3"/>
        <v>239.5</v>
      </c>
      <c r="M27" s="5" t="s">
        <v>80</v>
      </c>
      <c r="N27" s="5" t="s">
        <v>43</v>
      </c>
    </row>
    <row r="28" spans="1:15">
      <c r="E28" s="2"/>
      <c r="F28" s="2"/>
      <c r="H28" s="2"/>
      <c r="M28" s="3"/>
    </row>
    <row r="29" spans="1:15">
      <c r="A29" s="1" t="s">
        <v>24</v>
      </c>
      <c r="C29" s="44"/>
      <c r="M29" s="3"/>
    </row>
    <row r="30" spans="1:15" ht="15" customHeight="1">
      <c r="A30" s="62" t="s">
        <v>81</v>
      </c>
      <c r="B30" s="62"/>
      <c r="C30" s="62"/>
      <c r="D30" s="62"/>
      <c r="E30" s="62"/>
      <c r="F30" s="62"/>
      <c r="G30" s="62"/>
      <c r="H30" s="62"/>
      <c r="I30" s="62"/>
      <c r="J30" s="62"/>
    </row>
    <row r="31" spans="1:15">
      <c r="A31" s="62"/>
      <c r="B31" s="62"/>
      <c r="C31" s="62"/>
      <c r="D31" s="62"/>
      <c r="E31" s="62"/>
      <c r="F31" s="62"/>
      <c r="G31" s="62"/>
      <c r="H31" s="62"/>
      <c r="I31" s="62"/>
      <c r="J31" s="62"/>
    </row>
    <row r="32" spans="1:15" ht="14.45" customHeight="1">
      <c r="A32" s="74" t="s">
        <v>82</v>
      </c>
      <c r="B32" s="74"/>
      <c r="C32" s="74"/>
      <c r="D32" s="74"/>
      <c r="E32" s="74"/>
      <c r="F32" s="74"/>
      <c r="G32" s="74"/>
      <c r="H32" s="74"/>
      <c r="I32" s="74"/>
      <c r="J32" s="74"/>
    </row>
    <row r="33" spans="1:10">
      <c r="A33" t="s">
        <v>83</v>
      </c>
    </row>
    <row r="34" spans="1:10" ht="14.45" customHeight="1">
      <c r="A34" s="62" t="s">
        <v>84</v>
      </c>
      <c r="B34" s="62"/>
      <c r="C34" s="62"/>
      <c r="D34" s="62"/>
      <c r="E34" s="62"/>
      <c r="F34" s="62"/>
      <c r="G34" s="62"/>
      <c r="H34" s="62"/>
      <c r="I34" s="62"/>
      <c r="J34" s="62"/>
    </row>
    <row r="35" spans="1:10">
      <c r="A35" s="62"/>
      <c r="B35" s="62"/>
      <c r="C35" s="62"/>
      <c r="D35" s="62"/>
      <c r="E35" s="62"/>
      <c r="F35" s="62"/>
      <c r="G35" s="62"/>
      <c r="H35" s="62"/>
      <c r="I35" s="62"/>
      <c r="J35" s="62"/>
    </row>
    <row r="36" spans="1:10">
      <c r="A36" s="62"/>
      <c r="B36" s="62"/>
      <c r="C36" s="62"/>
      <c r="D36" s="62"/>
      <c r="E36" s="62"/>
      <c r="F36" s="62"/>
      <c r="G36" s="62"/>
      <c r="H36" s="62"/>
      <c r="I36" s="62"/>
      <c r="J36" s="62"/>
    </row>
    <row r="37" spans="1:10">
      <c r="A37" t="s">
        <v>85</v>
      </c>
    </row>
  </sheetData>
  <mergeCells count="6">
    <mergeCell ref="A30:J31"/>
    <mergeCell ref="A34:J36"/>
    <mergeCell ref="A1:N1"/>
    <mergeCell ref="C2:F2"/>
    <mergeCell ref="G2:M2"/>
    <mergeCell ref="A32:J3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84DA-AD90-4016-A408-07494E7CFC20}">
  <dimension ref="A1:H37"/>
  <sheetViews>
    <sheetView workbookViewId="0">
      <selection sqref="A1:D1"/>
    </sheetView>
  </sheetViews>
  <sheetFormatPr defaultRowHeight="14.45"/>
  <cols>
    <col min="1" max="1" width="9.5703125" bestFit="1" customWidth="1"/>
    <col min="2" max="2" width="8.140625" bestFit="1" customWidth="1"/>
    <col min="3" max="3" width="18.140625" customWidth="1"/>
    <col min="4" max="4" width="16.7109375" customWidth="1"/>
  </cols>
  <sheetData>
    <row r="1" spans="1:4">
      <c r="A1" s="68" t="s">
        <v>86</v>
      </c>
      <c r="B1" s="68"/>
      <c r="C1" s="68"/>
      <c r="D1" s="68"/>
    </row>
    <row r="2" spans="1:4">
      <c r="A2" s="4"/>
      <c r="B2" s="4"/>
      <c r="C2" s="75" t="s">
        <v>87</v>
      </c>
      <c r="D2" s="76"/>
    </row>
    <row r="3" spans="1:4" ht="29.1">
      <c r="A3" s="9" t="s">
        <v>20</v>
      </c>
      <c r="B3" s="9" t="s">
        <v>50</v>
      </c>
      <c r="C3" s="9" t="s">
        <v>51</v>
      </c>
      <c r="D3" s="32" t="s">
        <v>53</v>
      </c>
    </row>
    <row r="4" spans="1:4">
      <c r="A4" s="18">
        <v>2001</v>
      </c>
      <c r="B4" s="18">
        <v>1.76</v>
      </c>
      <c r="C4" s="45">
        <v>89.134956000000003</v>
      </c>
      <c r="D4" s="45">
        <f>C4*B4</f>
        <v>156.87752256000002</v>
      </c>
    </row>
    <row r="5" spans="1:4">
      <c r="A5" s="19">
        <v>2002</v>
      </c>
      <c r="B5" s="19">
        <v>1.74</v>
      </c>
      <c r="C5" s="47">
        <v>56.458593999999998</v>
      </c>
      <c r="D5" s="46">
        <f t="shared" ref="D5:D13" si="0">C5*B5</f>
        <v>98.237953559999994</v>
      </c>
    </row>
    <row r="6" spans="1:4">
      <c r="A6" s="18">
        <v>2003</v>
      </c>
      <c r="B6" s="18">
        <v>1.7</v>
      </c>
      <c r="C6" s="45">
        <v>65</v>
      </c>
      <c r="D6" s="45">
        <f t="shared" si="0"/>
        <v>110.5</v>
      </c>
    </row>
    <row r="7" spans="1:4">
      <c r="A7" s="19">
        <v>2004</v>
      </c>
      <c r="B7" s="19">
        <v>1.67</v>
      </c>
      <c r="C7" s="47">
        <v>48</v>
      </c>
      <c r="D7" s="46">
        <f t="shared" si="0"/>
        <v>80.16</v>
      </c>
    </row>
    <row r="8" spans="1:4">
      <c r="A8" s="18">
        <v>2005</v>
      </c>
      <c r="B8" s="18">
        <v>1.62</v>
      </c>
      <c r="C8" s="45">
        <v>57</v>
      </c>
      <c r="D8" s="45">
        <f t="shared" si="0"/>
        <v>92.34</v>
      </c>
    </row>
    <row r="9" spans="1:4">
      <c r="A9" s="19">
        <v>2006</v>
      </c>
      <c r="B9" s="19">
        <v>1.56</v>
      </c>
      <c r="C9" s="47">
        <v>78</v>
      </c>
      <c r="D9" s="46">
        <f t="shared" si="0"/>
        <v>121.68</v>
      </c>
    </row>
    <row r="10" spans="1:4">
      <c r="A10" s="18">
        <v>2007</v>
      </c>
      <c r="B10" s="18">
        <v>1.52</v>
      </c>
      <c r="C10" s="45">
        <v>30</v>
      </c>
      <c r="D10" s="45">
        <f t="shared" si="0"/>
        <v>45.6</v>
      </c>
    </row>
    <row r="11" spans="1:4">
      <c r="A11" s="19">
        <v>2008</v>
      </c>
      <c r="B11" s="19">
        <v>1.46</v>
      </c>
      <c r="C11" s="47">
        <v>39</v>
      </c>
      <c r="D11" s="46">
        <f t="shared" si="0"/>
        <v>56.94</v>
      </c>
    </row>
    <row r="12" spans="1:4">
      <c r="A12" s="18">
        <v>2009</v>
      </c>
      <c r="B12" s="18">
        <v>1.46</v>
      </c>
      <c r="C12" s="45">
        <v>41</v>
      </c>
      <c r="D12" s="45">
        <f t="shared" si="0"/>
        <v>59.86</v>
      </c>
    </row>
    <row r="13" spans="1:4">
      <c r="A13" s="19">
        <v>2010</v>
      </c>
      <c r="B13" s="19">
        <v>1.42</v>
      </c>
      <c r="C13" s="47">
        <v>24</v>
      </c>
      <c r="D13" s="46">
        <f t="shared" si="0"/>
        <v>34.08</v>
      </c>
    </row>
    <row r="14" spans="1:4">
      <c r="A14" s="18">
        <v>2011</v>
      </c>
      <c r="B14" s="18">
        <v>1.18</v>
      </c>
      <c r="C14" s="45">
        <v>30.34</v>
      </c>
      <c r="D14" s="45">
        <f t="shared" ref="D14:D27" si="1">C14*B14</f>
        <v>35.801200000000001</v>
      </c>
    </row>
    <row r="15" spans="1:4">
      <c r="A15" s="19">
        <v>2012</v>
      </c>
      <c r="B15" s="19">
        <v>1.18</v>
      </c>
      <c r="C15" s="47">
        <v>51.35</v>
      </c>
      <c r="D15" s="47">
        <f t="shared" si="1"/>
        <v>60.592999999999996</v>
      </c>
    </row>
    <row r="16" spans="1:4">
      <c r="A16" s="18">
        <v>2013</v>
      </c>
      <c r="B16" s="18">
        <v>1.18</v>
      </c>
      <c r="C16" s="45">
        <v>25.44</v>
      </c>
      <c r="D16" s="45">
        <f t="shared" si="1"/>
        <v>30.019200000000001</v>
      </c>
    </row>
    <row r="17" spans="1:4">
      <c r="A17" s="19">
        <v>2014</v>
      </c>
      <c r="B17" s="19">
        <v>1.18</v>
      </c>
      <c r="C17" s="47">
        <v>19.91</v>
      </c>
      <c r="D17" s="47">
        <f t="shared" si="1"/>
        <v>23.4938</v>
      </c>
    </row>
    <row r="18" spans="1:4">
      <c r="A18" s="18">
        <v>2015</v>
      </c>
      <c r="B18" s="18">
        <v>1.18</v>
      </c>
      <c r="C18" s="45">
        <v>43.65</v>
      </c>
      <c r="D18" s="45">
        <f t="shared" si="1"/>
        <v>51.506999999999998</v>
      </c>
    </row>
    <row r="19" spans="1:4">
      <c r="A19" s="19">
        <v>2016</v>
      </c>
      <c r="B19" s="19">
        <v>1.18</v>
      </c>
      <c r="C19" s="47">
        <v>33.53</v>
      </c>
      <c r="D19" s="47">
        <f t="shared" si="1"/>
        <v>39.565399999999997</v>
      </c>
    </row>
    <row r="20" spans="1:4">
      <c r="A20" s="18">
        <v>2017</v>
      </c>
      <c r="B20" s="18">
        <v>1.18</v>
      </c>
      <c r="C20" s="45">
        <v>19.12</v>
      </c>
      <c r="D20" s="45">
        <f t="shared" si="1"/>
        <v>22.561599999999999</v>
      </c>
    </row>
    <row r="21" spans="1:4">
      <c r="A21" s="19">
        <v>2018</v>
      </c>
      <c r="B21" s="19">
        <v>1.18</v>
      </c>
      <c r="C21" s="47">
        <v>32.71</v>
      </c>
      <c r="D21" s="47">
        <f t="shared" si="1"/>
        <v>38.597799999999999</v>
      </c>
    </row>
    <row r="22" spans="1:4">
      <c r="A22" s="18">
        <v>2019</v>
      </c>
      <c r="B22" s="18">
        <v>1.18</v>
      </c>
      <c r="C22" s="45">
        <v>27.29</v>
      </c>
      <c r="D22" s="45">
        <f t="shared" si="1"/>
        <v>32.202199999999998</v>
      </c>
    </row>
    <row r="23" spans="1:4">
      <c r="A23" s="19">
        <v>2020</v>
      </c>
      <c r="B23" s="19">
        <v>1.18</v>
      </c>
      <c r="C23" s="47">
        <v>8.26</v>
      </c>
      <c r="D23" s="47">
        <f t="shared" si="1"/>
        <v>9.7467999999999986</v>
      </c>
    </row>
    <row r="24" spans="1:4">
      <c r="A24" s="18">
        <v>2021</v>
      </c>
      <c r="B24" s="18">
        <v>1.18</v>
      </c>
      <c r="C24" s="48">
        <v>12.29</v>
      </c>
      <c r="D24" s="45">
        <f t="shared" si="1"/>
        <v>14.502199999999998</v>
      </c>
    </row>
    <row r="25" spans="1:4">
      <c r="A25" s="19">
        <v>2022</v>
      </c>
      <c r="B25" s="19">
        <v>1.1000000000000001</v>
      </c>
      <c r="C25" s="46">
        <v>0.84299999999999997</v>
      </c>
      <c r="D25" s="46">
        <f t="shared" si="1"/>
        <v>0.92730000000000001</v>
      </c>
    </row>
    <row r="26" spans="1:4">
      <c r="A26" s="18">
        <v>2023</v>
      </c>
      <c r="B26" s="18">
        <v>1.03</v>
      </c>
      <c r="C26" s="48">
        <v>13.12</v>
      </c>
      <c r="D26" s="45">
        <f t="shared" ref="D26" si="2">C26*B26</f>
        <v>13.5136</v>
      </c>
    </row>
    <row r="27" spans="1:4">
      <c r="A27" s="19">
        <v>2024</v>
      </c>
      <c r="B27" s="19">
        <v>1</v>
      </c>
      <c r="C27" s="46">
        <v>9.56</v>
      </c>
      <c r="D27" s="46">
        <f t="shared" si="1"/>
        <v>9.56</v>
      </c>
    </row>
    <row r="29" spans="1:4">
      <c r="A29" s="1" t="s">
        <v>24</v>
      </c>
    </row>
    <row r="30" spans="1:4">
      <c r="A30" s="62" t="s">
        <v>88</v>
      </c>
      <c r="B30" s="62"/>
      <c r="C30" s="62"/>
      <c r="D30" s="62"/>
    </row>
    <row r="31" spans="1:4" ht="14.45" customHeight="1">
      <c r="A31" s="62"/>
      <c r="B31" s="62"/>
      <c r="C31" s="62"/>
      <c r="D31" s="62"/>
    </row>
    <row r="32" spans="1:4" ht="15" customHeight="1">
      <c r="A32" s="62" t="s">
        <v>89</v>
      </c>
      <c r="B32" s="62"/>
      <c r="C32" s="62"/>
      <c r="D32" s="62"/>
    </row>
    <row r="33" spans="1:8">
      <c r="A33" s="62"/>
      <c r="B33" s="62"/>
      <c r="C33" s="62"/>
      <c r="D33" s="62"/>
    </row>
    <row r="34" spans="1:8">
      <c r="A34" s="62"/>
      <c r="B34" s="62"/>
      <c r="C34" s="62"/>
      <c r="D34" s="62"/>
    </row>
    <row r="35" spans="1:8">
      <c r="A35" s="62"/>
      <c r="B35" s="62"/>
      <c r="C35" s="62"/>
      <c r="D35" s="62"/>
    </row>
    <row r="36" spans="1:8" ht="14.45" customHeight="1">
      <c r="A36" s="62"/>
      <c r="B36" s="62"/>
      <c r="C36" s="62"/>
      <c r="D36" s="62"/>
      <c r="E36" s="34"/>
      <c r="F36" s="34"/>
      <c r="G36" s="34"/>
      <c r="H36" s="34"/>
    </row>
    <row r="37" spans="1:8">
      <c r="A37" s="34"/>
      <c r="B37" s="34"/>
      <c r="C37" s="34"/>
      <c r="D37" s="34"/>
      <c r="E37" s="34"/>
      <c r="F37" s="34"/>
      <c r="G37" s="34"/>
      <c r="H37" s="34"/>
    </row>
  </sheetData>
  <mergeCells count="4">
    <mergeCell ref="C2:D2"/>
    <mergeCell ref="A1:D1"/>
    <mergeCell ref="A30:D31"/>
    <mergeCell ref="A32:D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workbookViewId="0">
      <selection sqref="A1:G1"/>
    </sheetView>
  </sheetViews>
  <sheetFormatPr defaultRowHeight="14.45"/>
  <cols>
    <col min="1" max="1" width="10.140625" bestFit="1" customWidth="1"/>
    <col min="2" max="2" width="8.5703125" bestFit="1" customWidth="1"/>
    <col min="3" max="3" width="20.42578125" bestFit="1" customWidth="1"/>
    <col min="4" max="4" width="9.7109375" bestFit="1" customWidth="1"/>
    <col min="5" max="5" width="13.7109375" bestFit="1" customWidth="1"/>
    <col min="6" max="6" width="9.5703125" bestFit="1" customWidth="1"/>
    <col min="7" max="7" width="28.7109375" bestFit="1" customWidth="1"/>
  </cols>
  <sheetData>
    <row r="1" spans="1:7" ht="15" thickBot="1">
      <c r="A1" s="77" t="s">
        <v>90</v>
      </c>
      <c r="B1" s="77"/>
      <c r="C1" s="77"/>
      <c r="D1" s="77"/>
      <c r="E1" s="77"/>
      <c r="F1" s="77"/>
      <c r="G1" s="77"/>
    </row>
    <row r="2" spans="1:7">
      <c r="C2" s="78" t="s">
        <v>91</v>
      </c>
      <c r="D2" s="79"/>
      <c r="E2" s="79"/>
      <c r="F2" s="79"/>
      <c r="G2" s="80"/>
    </row>
    <row r="3" spans="1:7">
      <c r="A3" s="8" t="s">
        <v>20</v>
      </c>
      <c r="B3" s="8" t="s">
        <v>50</v>
      </c>
      <c r="C3" s="26" t="s">
        <v>92</v>
      </c>
      <c r="D3" s="26" t="s">
        <v>93</v>
      </c>
      <c r="E3" s="26" t="s">
        <v>94</v>
      </c>
      <c r="F3" s="8" t="s">
        <v>51</v>
      </c>
      <c r="G3" s="8" t="s">
        <v>53</v>
      </c>
    </row>
    <row r="4" spans="1:7">
      <c r="A4" s="18">
        <v>2001</v>
      </c>
      <c r="B4" s="6">
        <v>1.76</v>
      </c>
      <c r="C4" s="21">
        <v>1329.1</v>
      </c>
      <c r="D4" s="17"/>
      <c r="E4" s="21">
        <v>413.5</v>
      </c>
      <c r="F4" s="17">
        <f t="shared" ref="F4:F24" si="0">SUM(C4:E4)</f>
        <v>1742.6</v>
      </c>
      <c r="G4" s="21">
        <f>F4*B4</f>
        <v>3066.9759999999997</v>
      </c>
    </row>
    <row r="5" spans="1:7">
      <c r="A5" s="19">
        <v>2002</v>
      </c>
      <c r="B5" s="5">
        <v>1.74</v>
      </c>
      <c r="C5" s="20">
        <v>501.3</v>
      </c>
      <c r="D5" s="16"/>
      <c r="E5" s="20">
        <v>126.1</v>
      </c>
      <c r="F5" s="16">
        <f t="shared" si="0"/>
        <v>627.4</v>
      </c>
      <c r="G5" s="20">
        <f t="shared" ref="G5:G22" si="1">F5*B5</f>
        <v>1091.6759999999999</v>
      </c>
    </row>
    <row r="6" spans="1:7">
      <c r="A6" s="18">
        <v>2003</v>
      </c>
      <c r="B6" s="6">
        <v>1.7</v>
      </c>
      <c r="C6" s="21">
        <v>904</v>
      </c>
      <c r="D6" s="17"/>
      <c r="E6" s="21">
        <v>225</v>
      </c>
      <c r="F6" s="17">
        <f t="shared" si="0"/>
        <v>1129</v>
      </c>
      <c r="G6" s="21">
        <f t="shared" si="1"/>
        <v>1919.3</v>
      </c>
    </row>
    <row r="7" spans="1:7">
      <c r="A7" s="19">
        <v>2004</v>
      </c>
      <c r="B7" s="5">
        <v>1.46</v>
      </c>
      <c r="C7" s="20">
        <v>651</v>
      </c>
      <c r="D7" s="16">
        <v>51</v>
      </c>
      <c r="E7" s="20">
        <v>162</v>
      </c>
      <c r="F7" s="16">
        <f t="shared" si="0"/>
        <v>864</v>
      </c>
      <c r="G7" s="20">
        <f t="shared" si="1"/>
        <v>1261.44</v>
      </c>
    </row>
    <row r="8" spans="1:7">
      <c r="A8" s="18">
        <v>2005</v>
      </c>
      <c r="B8" s="6">
        <v>1.46</v>
      </c>
      <c r="C8" s="21">
        <v>834</v>
      </c>
      <c r="D8" s="17">
        <v>59</v>
      </c>
      <c r="E8" s="21">
        <v>242</v>
      </c>
      <c r="F8" s="17">
        <f t="shared" si="0"/>
        <v>1135</v>
      </c>
      <c r="G8" s="21">
        <f t="shared" si="1"/>
        <v>1657.1</v>
      </c>
    </row>
    <row r="9" spans="1:7">
      <c r="A9" s="19">
        <v>2006</v>
      </c>
      <c r="B9" s="5">
        <v>1.46</v>
      </c>
      <c r="C9" s="20">
        <v>418</v>
      </c>
      <c r="D9" s="16">
        <v>50</v>
      </c>
      <c r="E9" s="20">
        <v>175</v>
      </c>
      <c r="F9" s="16">
        <f t="shared" si="0"/>
        <v>643</v>
      </c>
      <c r="G9" s="20">
        <f t="shared" si="1"/>
        <v>938.78</v>
      </c>
    </row>
    <row r="10" spans="1:7">
      <c r="A10" s="18">
        <v>2007</v>
      </c>
      <c r="B10" s="6">
        <v>1.46</v>
      </c>
      <c r="C10" s="21">
        <v>718</v>
      </c>
      <c r="D10" s="17">
        <v>65</v>
      </c>
      <c r="E10" s="21">
        <v>263</v>
      </c>
      <c r="F10" s="17">
        <f t="shared" si="0"/>
        <v>1046</v>
      </c>
      <c r="G10" s="21">
        <f t="shared" si="1"/>
        <v>1527.1599999999999</v>
      </c>
    </row>
    <row r="11" spans="1:7">
      <c r="A11" s="19">
        <v>2008</v>
      </c>
      <c r="B11" s="5">
        <v>1.46</v>
      </c>
      <c r="C11" s="20">
        <v>1575</v>
      </c>
      <c r="D11" s="16">
        <v>76</v>
      </c>
      <c r="E11" s="20">
        <v>232</v>
      </c>
      <c r="F11" s="16">
        <f t="shared" si="0"/>
        <v>1883</v>
      </c>
      <c r="G11" s="20">
        <f t="shared" si="1"/>
        <v>2749.18</v>
      </c>
    </row>
    <row r="12" spans="1:7">
      <c r="A12" s="18">
        <v>2009</v>
      </c>
      <c r="B12" s="6">
        <v>1.23</v>
      </c>
      <c r="C12" s="21">
        <v>2374</v>
      </c>
      <c r="D12" s="17"/>
      <c r="E12" s="21">
        <v>441</v>
      </c>
      <c r="F12" s="17">
        <f t="shared" si="0"/>
        <v>2815</v>
      </c>
      <c r="G12" s="21">
        <f t="shared" si="1"/>
        <v>3462.45</v>
      </c>
    </row>
    <row r="13" spans="1:7">
      <c r="A13" s="19">
        <v>2010</v>
      </c>
      <c r="B13" s="5">
        <v>1.23</v>
      </c>
      <c r="C13" s="20">
        <v>1651</v>
      </c>
      <c r="D13" s="16">
        <v>96</v>
      </c>
      <c r="E13" s="20">
        <v>181</v>
      </c>
      <c r="F13" s="16">
        <f t="shared" si="0"/>
        <v>1928</v>
      </c>
      <c r="G13" s="20">
        <f t="shared" si="1"/>
        <v>2371.44</v>
      </c>
    </row>
    <row r="14" spans="1:7">
      <c r="A14" s="18">
        <v>2011</v>
      </c>
      <c r="B14" s="6">
        <v>1.23</v>
      </c>
      <c r="C14" s="21">
        <v>3431</v>
      </c>
      <c r="D14" s="17">
        <v>84</v>
      </c>
      <c r="E14" s="21">
        <v>340</v>
      </c>
      <c r="F14" s="17">
        <f t="shared" si="0"/>
        <v>3855</v>
      </c>
      <c r="G14" s="21">
        <f t="shared" si="1"/>
        <v>4741.6499999999996</v>
      </c>
    </row>
    <row r="15" spans="1:7">
      <c r="A15" s="19">
        <v>2012</v>
      </c>
      <c r="B15" s="5">
        <v>1.23</v>
      </c>
      <c r="C15" s="20">
        <v>732</v>
      </c>
      <c r="D15" s="16">
        <v>75</v>
      </c>
      <c r="E15" s="20">
        <v>192</v>
      </c>
      <c r="F15" s="16">
        <f t="shared" si="0"/>
        <v>999</v>
      </c>
      <c r="G15" s="20">
        <f t="shared" si="1"/>
        <v>1228.77</v>
      </c>
    </row>
    <row r="16" spans="1:7">
      <c r="A16" s="18">
        <v>2013</v>
      </c>
      <c r="B16" s="6">
        <v>1.23</v>
      </c>
      <c r="C16" s="21">
        <v>1362</v>
      </c>
      <c r="D16" s="17">
        <v>102</v>
      </c>
      <c r="E16" s="21">
        <v>320</v>
      </c>
      <c r="F16" s="17">
        <f t="shared" si="0"/>
        <v>1784</v>
      </c>
      <c r="G16" s="21">
        <f t="shared" si="1"/>
        <v>2194.3200000000002</v>
      </c>
    </row>
    <row r="17" spans="1:8">
      <c r="A17" s="19">
        <v>2014</v>
      </c>
      <c r="B17" s="5">
        <v>1.23</v>
      </c>
      <c r="C17" s="20">
        <v>489</v>
      </c>
      <c r="D17" s="16">
        <v>95</v>
      </c>
      <c r="E17" s="20">
        <v>62</v>
      </c>
      <c r="F17" s="16">
        <f t="shared" si="0"/>
        <v>646</v>
      </c>
      <c r="G17" s="20">
        <f t="shared" si="1"/>
        <v>794.58</v>
      </c>
    </row>
    <row r="18" spans="1:8">
      <c r="A18" s="18">
        <v>2015</v>
      </c>
      <c r="B18" s="6">
        <v>1.23</v>
      </c>
      <c r="C18" s="21">
        <v>2123</v>
      </c>
      <c r="D18" s="17">
        <v>114</v>
      </c>
      <c r="E18" s="21">
        <v>550</v>
      </c>
      <c r="F18" s="17">
        <f t="shared" si="0"/>
        <v>2787</v>
      </c>
      <c r="G18" s="21">
        <f t="shared" si="1"/>
        <v>3428.0099999999998</v>
      </c>
    </row>
    <row r="19" spans="1:8">
      <c r="A19" s="19">
        <v>2016</v>
      </c>
      <c r="B19" s="5">
        <v>1.23</v>
      </c>
      <c r="C19" s="20">
        <v>1067</v>
      </c>
      <c r="D19" s="16">
        <v>98</v>
      </c>
      <c r="E19" s="20">
        <v>59</v>
      </c>
      <c r="F19" s="16">
        <f t="shared" si="0"/>
        <v>1224</v>
      </c>
      <c r="G19" s="20">
        <f t="shared" si="1"/>
        <v>1505.52</v>
      </c>
    </row>
    <row r="20" spans="1:8">
      <c r="A20" s="18">
        <v>2017</v>
      </c>
      <c r="B20" s="6">
        <v>1.23</v>
      </c>
      <c r="C20" s="21">
        <v>1280</v>
      </c>
      <c r="D20" s="17">
        <v>104</v>
      </c>
      <c r="E20" s="21">
        <v>149</v>
      </c>
      <c r="F20" s="17">
        <f t="shared" si="0"/>
        <v>1533</v>
      </c>
      <c r="G20" s="21">
        <f t="shared" si="1"/>
        <v>1885.59</v>
      </c>
    </row>
    <row r="21" spans="1:8">
      <c r="A21" s="19">
        <v>2018</v>
      </c>
      <c r="B21" s="5">
        <v>1.23</v>
      </c>
      <c r="C21" s="20">
        <v>461</v>
      </c>
      <c r="D21" s="16">
        <v>81</v>
      </c>
      <c r="E21" s="20">
        <v>82</v>
      </c>
      <c r="F21" s="16">
        <f t="shared" si="0"/>
        <v>624</v>
      </c>
      <c r="G21" s="20">
        <f t="shared" si="1"/>
        <v>767.52</v>
      </c>
    </row>
    <row r="22" spans="1:8">
      <c r="A22" s="18">
        <v>2019</v>
      </c>
      <c r="B22" s="6">
        <v>1.23</v>
      </c>
      <c r="C22" s="21">
        <v>570</v>
      </c>
      <c r="D22" s="17">
        <v>108</v>
      </c>
      <c r="E22" s="21">
        <v>283</v>
      </c>
      <c r="F22" s="17">
        <f t="shared" si="0"/>
        <v>961</v>
      </c>
      <c r="G22" s="21">
        <f t="shared" si="1"/>
        <v>1182.03</v>
      </c>
    </row>
    <row r="23" spans="1:8">
      <c r="A23" s="19">
        <v>2020</v>
      </c>
      <c r="B23" s="49">
        <v>1.2</v>
      </c>
      <c r="C23" s="20">
        <v>636.1</v>
      </c>
      <c r="D23" s="27">
        <v>111.7</v>
      </c>
      <c r="E23" s="20">
        <v>66.7</v>
      </c>
      <c r="F23" s="27">
        <f t="shared" si="0"/>
        <v>814.50000000000011</v>
      </c>
      <c r="G23" s="20">
        <f t="shared" ref="G23:G24" si="2">F23*B23</f>
        <v>977.40000000000009</v>
      </c>
    </row>
    <row r="24" spans="1:8">
      <c r="A24" s="18">
        <v>2021</v>
      </c>
      <c r="B24" s="50">
        <v>1.18</v>
      </c>
      <c r="C24" s="21">
        <v>1915</v>
      </c>
      <c r="D24" s="17">
        <v>95</v>
      </c>
      <c r="E24" s="21">
        <v>106</v>
      </c>
      <c r="F24" s="17">
        <f t="shared" si="0"/>
        <v>2116</v>
      </c>
      <c r="G24" s="21">
        <f t="shared" si="2"/>
        <v>2496.8799999999997</v>
      </c>
    </row>
    <row r="25" spans="1:8">
      <c r="A25" s="19">
        <v>2022</v>
      </c>
      <c r="B25" s="49">
        <v>1.1000000000000001</v>
      </c>
      <c r="C25" s="20">
        <v>465.9</v>
      </c>
      <c r="D25" s="27">
        <v>95</v>
      </c>
      <c r="E25" s="20">
        <v>109</v>
      </c>
      <c r="F25" s="27">
        <f t="shared" ref="F25:F27" si="3">SUM(C25:E25)</f>
        <v>669.9</v>
      </c>
      <c r="G25" s="20">
        <f t="shared" ref="G25:G27" si="4">F25*B25</f>
        <v>736.89</v>
      </c>
    </row>
    <row r="26" spans="1:8">
      <c r="A26" s="18">
        <v>2023</v>
      </c>
      <c r="B26" s="50">
        <v>1.03</v>
      </c>
      <c r="C26" s="21">
        <v>988.17</v>
      </c>
      <c r="D26" s="17">
        <v>75.459999999999994</v>
      </c>
      <c r="E26" s="21">
        <v>98.75</v>
      </c>
      <c r="F26" s="17">
        <f t="shared" si="3"/>
        <v>1162.3799999999999</v>
      </c>
      <c r="G26" s="21">
        <f t="shared" si="4"/>
        <v>1197.2513999999999</v>
      </c>
    </row>
    <row r="27" spans="1:8">
      <c r="A27" s="19">
        <v>2024</v>
      </c>
      <c r="B27" s="49">
        <v>1</v>
      </c>
      <c r="C27" s="20">
        <v>1137</v>
      </c>
      <c r="D27" s="27">
        <v>81.125</v>
      </c>
      <c r="E27" s="20">
        <v>28</v>
      </c>
      <c r="F27" s="27">
        <f t="shared" si="3"/>
        <v>1246.125</v>
      </c>
      <c r="G27" s="20">
        <f t="shared" si="4"/>
        <v>1246.125</v>
      </c>
    </row>
    <row r="29" spans="1:8">
      <c r="A29" s="1" t="s">
        <v>24</v>
      </c>
    </row>
    <row r="30" spans="1:8" ht="15" customHeight="1">
      <c r="A30" s="62" t="s">
        <v>95</v>
      </c>
      <c r="B30" s="62"/>
      <c r="C30" s="62"/>
      <c r="D30" s="62"/>
      <c r="E30" s="62"/>
      <c r="F30" s="62"/>
      <c r="G30" s="62"/>
      <c r="H30" s="62"/>
    </row>
    <row r="31" spans="1:8">
      <c r="A31" s="62"/>
      <c r="B31" s="62"/>
      <c r="C31" s="62"/>
      <c r="D31" s="62"/>
      <c r="E31" s="62"/>
      <c r="F31" s="62"/>
      <c r="G31" s="62"/>
      <c r="H31" s="62"/>
    </row>
    <row r="32" spans="1:8">
      <c r="A32" s="62"/>
      <c r="B32" s="62"/>
      <c r="C32" s="62"/>
      <c r="D32" s="62"/>
      <c r="E32" s="62"/>
      <c r="F32" s="62"/>
      <c r="G32" s="62"/>
      <c r="H32" s="62"/>
    </row>
    <row r="33" spans="1:8">
      <c r="A33" s="62" t="s">
        <v>96</v>
      </c>
      <c r="B33" s="62"/>
      <c r="C33" s="62"/>
      <c r="D33" s="62"/>
      <c r="E33" s="62"/>
      <c r="F33" s="62"/>
      <c r="G33" s="62"/>
      <c r="H33" s="62"/>
    </row>
    <row r="34" spans="1:8">
      <c r="A34" s="62"/>
      <c r="B34" s="62"/>
      <c r="C34" s="62"/>
      <c r="D34" s="62"/>
      <c r="E34" s="62"/>
      <c r="F34" s="62"/>
      <c r="G34" s="62"/>
      <c r="H34" s="62"/>
    </row>
    <row r="35" spans="1:8">
      <c r="A35" s="62" t="s">
        <v>97</v>
      </c>
      <c r="B35" s="62"/>
      <c r="C35" s="62"/>
      <c r="D35" s="62"/>
      <c r="E35" s="62"/>
      <c r="F35" s="62"/>
      <c r="G35" s="62"/>
      <c r="H35" s="62"/>
    </row>
    <row r="36" spans="1:8">
      <c r="A36" s="62"/>
      <c r="B36" s="62"/>
      <c r="C36" s="62"/>
      <c r="D36" s="62"/>
      <c r="E36" s="62"/>
      <c r="F36" s="62"/>
      <c r="G36" s="62"/>
      <c r="H36" s="62"/>
    </row>
    <row r="37" spans="1:8" ht="14.45" customHeight="1">
      <c r="A37" s="81" t="s">
        <v>98</v>
      </c>
      <c r="B37" s="81"/>
      <c r="C37" s="81"/>
      <c r="D37" s="81"/>
      <c r="E37" s="81"/>
      <c r="F37" s="81"/>
      <c r="G37" s="81"/>
      <c r="H37" s="81"/>
    </row>
    <row r="38" spans="1:8">
      <c r="A38" s="81"/>
      <c r="B38" s="81"/>
      <c r="C38" s="81"/>
      <c r="D38" s="81"/>
      <c r="E38" s="81"/>
      <c r="F38" s="81"/>
      <c r="G38" s="81"/>
      <c r="H38" s="81"/>
    </row>
    <row r="39" spans="1:8">
      <c r="A39" s="81"/>
      <c r="B39" s="81"/>
      <c r="C39" s="81"/>
      <c r="D39" s="81"/>
      <c r="E39" s="81"/>
      <c r="F39" s="81"/>
      <c r="G39" s="81"/>
      <c r="H39" s="81"/>
    </row>
    <row r="40" spans="1:8">
      <c r="A40" s="62" t="s">
        <v>99</v>
      </c>
      <c r="B40" s="62"/>
      <c r="C40" s="62"/>
      <c r="D40" s="62"/>
      <c r="E40" s="62"/>
      <c r="F40" s="62"/>
      <c r="G40" s="62"/>
      <c r="H40" s="62"/>
    </row>
  </sheetData>
  <mergeCells count="7">
    <mergeCell ref="A1:G1"/>
    <mergeCell ref="A30:H32"/>
    <mergeCell ref="A33:H34"/>
    <mergeCell ref="A40:H40"/>
    <mergeCell ref="A35:H36"/>
    <mergeCell ref="C2:G2"/>
    <mergeCell ref="A37:H39"/>
  </mergeCells>
  <pageMargins left="0.7" right="0.7" top="0.75" bottom="0.75" header="0.3" footer="0.3"/>
  <ignoredErrors>
    <ignoredError sqref="F4: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81D9-A496-4CE8-8294-71ACB5CBCB67}">
  <dimension ref="A1:K36"/>
  <sheetViews>
    <sheetView zoomScale="80" zoomScaleNormal="80" workbookViewId="0">
      <selection sqref="A1:K1"/>
    </sheetView>
  </sheetViews>
  <sheetFormatPr defaultRowHeight="14.45"/>
  <cols>
    <col min="1" max="1" width="10.140625" bestFit="1" customWidth="1"/>
    <col min="2" max="2" width="8.5703125" bestFit="1" customWidth="1"/>
    <col min="3" max="3" width="9.42578125" customWidth="1"/>
    <col min="4" max="4" width="16.7109375" customWidth="1"/>
    <col min="5" max="5" width="17.5703125" bestFit="1" customWidth="1"/>
    <col min="6" max="6" width="23.7109375" bestFit="1" customWidth="1"/>
    <col min="7" max="7" width="7.5703125" customWidth="1"/>
    <col min="8" max="8" width="16.7109375" customWidth="1"/>
    <col min="9" max="9" width="21.85546875" bestFit="1" customWidth="1"/>
    <col min="10" max="10" width="30" bestFit="1" customWidth="1"/>
    <col min="11" max="11" width="37.140625" customWidth="1"/>
  </cols>
  <sheetData>
    <row r="1" spans="1:11" ht="15" thickBot="1">
      <c r="A1" s="69" t="s">
        <v>100</v>
      </c>
      <c r="B1" s="69"/>
      <c r="C1" s="69"/>
      <c r="D1" s="69"/>
      <c r="E1" s="69"/>
      <c r="F1" s="69"/>
      <c r="G1" s="69"/>
      <c r="H1" s="69"/>
      <c r="I1" s="69"/>
      <c r="J1" s="69"/>
      <c r="K1" s="69"/>
    </row>
    <row r="2" spans="1:11">
      <c r="C2" s="82" t="s">
        <v>101</v>
      </c>
      <c r="D2" s="83"/>
      <c r="E2" s="83"/>
      <c r="F2" s="84"/>
      <c r="G2" s="85" t="s">
        <v>102</v>
      </c>
      <c r="H2" s="86"/>
      <c r="I2" s="86"/>
      <c r="J2" s="86"/>
    </row>
    <row r="3" spans="1:11" ht="43.5">
      <c r="A3" s="9" t="s">
        <v>20</v>
      </c>
      <c r="B3" s="9" t="s">
        <v>50</v>
      </c>
      <c r="C3" s="24" t="s">
        <v>51</v>
      </c>
      <c r="D3" s="25" t="s">
        <v>53</v>
      </c>
      <c r="E3" s="25" t="s">
        <v>103</v>
      </c>
      <c r="F3" s="25" t="s">
        <v>104</v>
      </c>
      <c r="G3" s="12" t="s">
        <v>51</v>
      </c>
      <c r="H3" s="13" t="s">
        <v>53</v>
      </c>
      <c r="I3" s="13" t="s">
        <v>105</v>
      </c>
      <c r="J3" s="13" t="s">
        <v>106</v>
      </c>
      <c r="K3" s="9" t="s">
        <v>107</v>
      </c>
    </row>
    <row r="4" spans="1:11">
      <c r="A4" s="18">
        <v>2001</v>
      </c>
      <c r="B4" s="18">
        <v>1.76</v>
      </c>
      <c r="C4" s="21">
        <v>95</v>
      </c>
      <c r="D4" s="21">
        <f t="shared" ref="D4:D24" si="0">C4*B4</f>
        <v>167.2</v>
      </c>
      <c r="E4" s="21">
        <v>95</v>
      </c>
      <c r="F4" s="21">
        <f>E4*B4</f>
        <v>167.2</v>
      </c>
      <c r="G4" s="21" t="s">
        <v>23</v>
      </c>
      <c r="H4" s="21" t="s">
        <v>23</v>
      </c>
      <c r="I4" s="21"/>
      <c r="J4" s="21" t="s">
        <v>23</v>
      </c>
      <c r="K4" s="18"/>
    </row>
    <row r="5" spans="1:11">
      <c r="A5" s="19">
        <v>2002</v>
      </c>
      <c r="B5" s="19">
        <v>1.74</v>
      </c>
      <c r="C5" s="20">
        <v>62</v>
      </c>
      <c r="D5" s="20">
        <f t="shared" si="0"/>
        <v>107.88</v>
      </c>
      <c r="E5" s="20">
        <v>62</v>
      </c>
      <c r="F5" s="20">
        <f t="shared" ref="F5:F27" si="1">E5*B5</f>
        <v>107.88</v>
      </c>
      <c r="G5" s="20" t="s">
        <v>23</v>
      </c>
      <c r="H5" s="20" t="s">
        <v>23</v>
      </c>
      <c r="I5" s="20"/>
      <c r="J5" s="20" t="s">
        <v>23</v>
      </c>
      <c r="K5" s="19"/>
    </row>
    <row r="6" spans="1:11">
      <c r="A6" s="18">
        <v>2003</v>
      </c>
      <c r="B6" s="18">
        <v>1.7</v>
      </c>
      <c r="C6" s="21">
        <v>71</v>
      </c>
      <c r="D6" s="21">
        <f t="shared" si="0"/>
        <v>120.7</v>
      </c>
      <c r="E6" s="21">
        <v>71</v>
      </c>
      <c r="F6" s="21">
        <f t="shared" si="1"/>
        <v>120.7</v>
      </c>
      <c r="G6" s="21" t="s">
        <v>23</v>
      </c>
      <c r="H6" s="21" t="s">
        <v>23</v>
      </c>
      <c r="I6" s="21"/>
      <c r="J6" s="21" t="s">
        <v>23</v>
      </c>
      <c r="K6" s="18"/>
    </row>
    <row r="7" spans="1:11">
      <c r="A7" s="19">
        <v>2004</v>
      </c>
      <c r="B7" s="19">
        <v>1.46</v>
      </c>
      <c r="C7" s="20">
        <v>54</v>
      </c>
      <c r="D7" s="20">
        <f t="shared" si="0"/>
        <v>78.84</v>
      </c>
      <c r="E7" s="20">
        <v>54</v>
      </c>
      <c r="F7" s="20">
        <f t="shared" si="1"/>
        <v>78.84</v>
      </c>
      <c r="G7" s="20">
        <v>7</v>
      </c>
      <c r="H7" s="20">
        <f t="shared" ref="H7:H27" si="2">G7*B7</f>
        <v>10.219999999999999</v>
      </c>
      <c r="I7" s="20">
        <v>7</v>
      </c>
      <c r="J7" s="20">
        <f>I7*B7</f>
        <v>10.219999999999999</v>
      </c>
      <c r="K7" s="19"/>
    </row>
    <row r="8" spans="1:11">
      <c r="A8" s="18">
        <v>2005</v>
      </c>
      <c r="B8" s="18">
        <v>1.46</v>
      </c>
      <c r="C8" s="21">
        <v>111</v>
      </c>
      <c r="D8" s="21">
        <f t="shared" si="0"/>
        <v>162.06</v>
      </c>
      <c r="E8" s="21">
        <v>111</v>
      </c>
      <c r="F8" s="21">
        <f t="shared" si="1"/>
        <v>162.06</v>
      </c>
      <c r="G8" s="21">
        <v>29</v>
      </c>
      <c r="H8" s="21">
        <f t="shared" si="2"/>
        <v>42.339999999999996</v>
      </c>
      <c r="I8" s="21">
        <v>29</v>
      </c>
      <c r="J8" s="21">
        <f t="shared" ref="J8:J27" si="3">I8*B8</f>
        <v>42.339999999999996</v>
      </c>
      <c r="K8" s="18"/>
    </row>
    <row r="9" spans="1:11">
      <c r="A9" s="19">
        <v>2006</v>
      </c>
      <c r="B9" s="19">
        <v>1.46</v>
      </c>
      <c r="C9" s="20">
        <v>46</v>
      </c>
      <c r="D9" s="20">
        <f t="shared" si="0"/>
        <v>67.16</v>
      </c>
      <c r="E9" s="20">
        <v>46</v>
      </c>
      <c r="F9" s="20">
        <f t="shared" si="1"/>
        <v>67.16</v>
      </c>
      <c r="G9" s="20">
        <v>31</v>
      </c>
      <c r="H9" s="20">
        <f t="shared" si="2"/>
        <v>45.26</v>
      </c>
      <c r="I9" s="20">
        <v>31</v>
      </c>
      <c r="J9" s="20">
        <f t="shared" si="3"/>
        <v>45.26</v>
      </c>
      <c r="K9" s="19"/>
    </row>
    <row r="10" spans="1:11">
      <c r="A10" s="18">
        <v>2007</v>
      </c>
      <c r="B10" s="18">
        <v>1.46</v>
      </c>
      <c r="C10" s="21">
        <v>66</v>
      </c>
      <c r="D10" s="21">
        <f t="shared" si="0"/>
        <v>96.36</v>
      </c>
      <c r="E10" s="21">
        <v>66</v>
      </c>
      <c r="F10" s="21">
        <f t="shared" si="1"/>
        <v>96.36</v>
      </c>
      <c r="G10" s="21">
        <v>141</v>
      </c>
      <c r="H10" s="21">
        <f t="shared" si="2"/>
        <v>205.85999999999999</v>
      </c>
      <c r="I10" s="21">
        <v>141</v>
      </c>
      <c r="J10" s="21">
        <f t="shared" si="3"/>
        <v>205.85999999999999</v>
      </c>
      <c r="K10" s="18"/>
    </row>
    <row r="11" spans="1:11">
      <c r="A11" s="19">
        <v>2008</v>
      </c>
      <c r="B11" s="19">
        <v>1.46</v>
      </c>
      <c r="C11" s="20">
        <v>63.5</v>
      </c>
      <c r="D11" s="20">
        <f t="shared" si="0"/>
        <v>92.71</v>
      </c>
      <c r="E11" s="20">
        <v>63.5</v>
      </c>
      <c r="F11" s="20">
        <f t="shared" si="1"/>
        <v>92.71</v>
      </c>
      <c r="G11" s="20">
        <v>12</v>
      </c>
      <c r="H11" s="20">
        <f t="shared" si="2"/>
        <v>17.52</v>
      </c>
      <c r="I11" s="20">
        <v>12</v>
      </c>
      <c r="J11" s="20">
        <f t="shared" si="3"/>
        <v>17.52</v>
      </c>
      <c r="K11" s="19"/>
    </row>
    <row r="12" spans="1:11">
      <c r="A12" s="18">
        <v>2009</v>
      </c>
      <c r="B12" s="18">
        <v>1.23</v>
      </c>
      <c r="C12" s="21">
        <v>108</v>
      </c>
      <c r="D12" s="21">
        <f t="shared" si="0"/>
        <v>132.84</v>
      </c>
      <c r="E12" s="21">
        <v>108</v>
      </c>
      <c r="F12" s="21">
        <f t="shared" si="1"/>
        <v>132.84</v>
      </c>
      <c r="G12" s="21">
        <v>12</v>
      </c>
      <c r="H12" s="21">
        <f t="shared" si="2"/>
        <v>14.76</v>
      </c>
      <c r="I12" s="21">
        <v>12</v>
      </c>
      <c r="J12" s="21">
        <f t="shared" si="3"/>
        <v>14.76</v>
      </c>
      <c r="K12" s="18"/>
    </row>
    <row r="13" spans="1:11">
      <c r="A13" s="19">
        <v>2010</v>
      </c>
      <c r="B13" s="19">
        <v>1.23</v>
      </c>
      <c r="C13" s="20">
        <v>48</v>
      </c>
      <c r="D13" s="20">
        <f t="shared" si="0"/>
        <v>59.04</v>
      </c>
      <c r="E13" s="20">
        <v>48</v>
      </c>
      <c r="F13" s="20">
        <f t="shared" si="1"/>
        <v>59.04</v>
      </c>
      <c r="G13" s="20">
        <v>21</v>
      </c>
      <c r="H13" s="20">
        <f t="shared" si="2"/>
        <v>25.83</v>
      </c>
      <c r="I13" s="20">
        <v>21</v>
      </c>
      <c r="J13" s="20">
        <f t="shared" si="3"/>
        <v>25.83</v>
      </c>
      <c r="K13" s="19"/>
    </row>
    <row r="14" spans="1:11">
      <c r="A14" s="18">
        <v>2011</v>
      </c>
      <c r="B14" s="18">
        <v>1.23</v>
      </c>
      <c r="C14" s="21">
        <v>39</v>
      </c>
      <c r="D14" s="21">
        <f t="shared" si="0"/>
        <v>47.97</v>
      </c>
      <c r="E14" s="21">
        <v>39</v>
      </c>
      <c r="F14" s="21">
        <f t="shared" si="1"/>
        <v>47.97</v>
      </c>
      <c r="G14" s="21">
        <v>2</v>
      </c>
      <c r="H14" s="21">
        <f t="shared" si="2"/>
        <v>2.46</v>
      </c>
      <c r="I14" s="21">
        <v>2</v>
      </c>
      <c r="J14" s="21">
        <f t="shared" si="3"/>
        <v>2.46</v>
      </c>
      <c r="K14" s="18"/>
    </row>
    <row r="15" spans="1:11">
      <c r="A15" s="19">
        <v>2012</v>
      </c>
      <c r="B15" s="19">
        <v>1.23</v>
      </c>
      <c r="C15" s="20">
        <v>49</v>
      </c>
      <c r="D15" s="20">
        <f t="shared" si="0"/>
        <v>60.269999999999996</v>
      </c>
      <c r="E15" s="20">
        <v>49</v>
      </c>
      <c r="F15" s="20">
        <f t="shared" si="1"/>
        <v>60.269999999999996</v>
      </c>
      <c r="G15" s="20">
        <v>16</v>
      </c>
      <c r="H15" s="20">
        <f t="shared" si="2"/>
        <v>19.68</v>
      </c>
      <c r="I15" s="20">
        <v>16</v>
      </c>
      <c r="J15" s="20">
        <f t="shared" si="3"/>
        <v>19.68</v>
      </c>
      <c r="K15" s="19"/>
    </row>
    <row r="16" spans="1:11" ht="43.5">
      <c r="A16" s="18">
        <v>2013</v>
      </c>
      <c r="B16" s="18">
        <v>1.23</v>
      </c>
      <c r="C16" s="21">
        <v>1693</v>
      </c>
      <c r="D16" s="21">
        <f t="shared" si="0"/>
        <v>2082.39</v>
      </c>
      <c r="E16" s="21">
        <f>C16-1250</f>
        <v>443</v>
      </c>
      <c r="F16" s="21">
        <f t="shared" si="1"/>
        <v>544.89</v>
      </c>
      <c r="G16" s="21">
        <v>3367</v>
      </c>
      <c r="H16" s="21">
        <f t="shared" si="2"/>
        <v>4141.41</v>
      </c>
      <c r="I16" s="21">
        <f>G16-2750</f>
        <v>617</v>
      </c>
      <c r="J16" s="21">
        <f t="shared" si="3"/>
        <v>758.91</v>
      </c>
      <c r="K16" s="22" t="s">
        <v>108</v>
      </c>
    </row>
    <row r="17" spans="1:11">
      <c r="A17" s="19">
        <v>2014</v>
      </c>
      <c r="B17" s="19">
        <v>1.23</v>
      </c>
      <c r="C17" s="20">
        <v>68</v>
      </c>
      <c r="D17" s="20">
        <f t="shared" si="0"/>
        <v>83.64</v>
      </c>
      <c r="E17" s="20">
        <v>68</v>
      </c>
      <c r="F17" s="20">
        <f t="shared" si="1"/>
        <v>83.64</v>
      </c>
      <c r="G17" s="20">
        <v>17</v>
      </c>
      <c r="H17" s="20">
        <f t="shared" si="2"/>
        <v>20.91</v>
      </c>
      <c r="I17" s="20">
        <v>17</v>
      </c>
      <c r="J17" s="20">
        <f t="shared" si="3"/>
        <v>20.91</v>
      </c>
      <c r="K17" s="23"/>
    </row>
    <row r="18" spans="1:11" ht="29.1">
      <c r="A18" s="18">
        <v>2015</v>
      </c>
      <c r="B18" s="18">
        <v>1.23</v>
      </c>
      <c r="C18" s="21">
        <v>216</v>
      </c>
      <c r="D18" s="21">
        <f t="shared" si="0"/>
        <v>265.68</v>
      </c>
      <c r="E18" s="21">
        <v>216</v>
      </c>
      <c r="F18" s="21">
        <f t="shared" si="1"/>
        <v>265.68</v>
      </c>
      <c r="G18" s="21">
        <v>4236</v>
      </c>
      <c r="H18" s="21">
        <f t="shared" si="2"/>
        <v>5210.28</v>
      </c>
      <c r="I18" s="21">
        <f>G18-3400</f>
        <v>836</v>
      </c>
      <c r="J18" s="21">
        <f t="shared" si="3"/>
        <v>1028.28</v>
      </c>
      <c r="K18" s="22" t="s">
        <v>109</v>
      </c>
    </row>
    <row r="19" spans="1:11">
      <c r="A19" s="19">
        <v>2016</v>
      </c>
      <c r="B19" s="19">
        <v>1.23</v>
      </c>
      <c r="C19" s="20">
        <v>226</v>
      </c>
      <c r="D19" s="20">
        <f t="shared" si="0"/>
        <v>277.98</v>
      </c>
      <c r="E19" s="20">
        <v>226</v>
      </c>
      <c r="F19" s="20">
        <f t="shared" si="1"/>
        <v>277.98</v>
      </c>
      <c r="G19" s="20">
        <v>1</v>
      </c>
      <c r="H19" s="20">
        <f t="shared" si="2"/>
        <v>1.23</v>
      </c>
      <c r="I19" s="20">
        <v>1</v>
      </c>
      <c r="J19" s="20">
        <f t="shared" si="3"/>
        <v>1.23</v>
      </c>
      <c r="K19" s="23"/>
    </row>
    <row r="20" spans="1:11" ht="29.1">
      <c r="A20" s="18">
        <v>2017</v>
      </c>
      <c r="B20" s="18">
        <v>1.23</v>
      </c>
      <c r="C20" s="21">
        <v>3105</v>
      </c>
      <c r="D20" s="21">
        <f t="shared" si="0"/>
        <v>3819.15</v>
      </c>
      <c r="E20" s="21">
        <f>C20-2800</f>
        <v>305</v>
      </c>
      <c r="F20" s="21">
        <f t="shared" si="1"/>
        <v>375.15</v>
      </c>
      <c r="G20" s="21">
        <v>3</v>
      </c>
      <c r="H20" s="21">
        <f t="shared" si="2"/>
        <v>3.69</v>
      </c>
      <c r="I20" s="21">
        <v>3</v>
      </c>
      <c r="J20" s="21">
        <f t="shared" si="3"/>
        <v>3.69</v>
      </c>
      <c r="K20" s="22" t="s">
        <v>110</v>
      </c>
    </row>
    <row r="21" spans="1:11">
      <c r="A21" s="19">
        <v>2018</v>
      </c>
      <c r="B21" s="19">
        <v>1.23</v>
      </c>
      <c r="C21" s="20">
        <v>88</v>
      </c>
      <c r="D21" s="20">
        <f t="shared" si="0"/>
        <v>108.24</v>
      </c>
      <c r="E21" s="20">
        <v>88</v>
      </c>
      <c r="F21" s="20">
        <f t="shared" si="1"/>
        <v>108.24</v>
      </c>
      <c r="G21" s="20">
        <v>2</v>
      </c>
      <c r="H21" s="20">
        <f t="shared" si="2"/>
        <v>2.46</v>
      </c>
      <c r="I21" s="20">
        <v>2</v>
      </c>
      <c r="J21" s="20">
        <f t="shared" si="3"/>
        <v>2.46</v>
      </c>
      <c r="K21" s="19"/>
    </row>
    <row r="22" spans="1:11">
      <c r="A22" s="18">
        <v>2019</v>
      </c>
      <c r="B22" s="18">
        <v>1.23</v>
      </c>
      <c r="C22" s="21">
        <v>109</v>
      </c>
      <c r="D22" s="21">
        <f t="shared" si="0"/>
        <v>134.07</v>
      </c>
      <c r="E22" s="21">
        <v>109</v>
      </c>
      <c r="F22" s="21">
        <f t="shared" si="1"/>
        <v>134.07</v>
      </c>
      <c r="G22" s="21">
        <v>2</v>
      </c>
      <c r="H22" s="21">
        <f t="shared" ref="H22" si="4">G22*B22</f>
        <v>2.46</v>
      </c>
      <c r="I22" s="21">
        <v>2</v>
      </c>
      <c r="J22" s="21">
        <f t="shared" si="3"/>
        <v>2.46</v>
      </c>
      <c r="K22" s="18"/>
    </row>
    <row r="23" spans="1:11">
      <c r="A23" s="19">
        <v>2020</v>
      </c>
      <c r="B23" s="19">
        <v>1.2</v>
      </c>
      <c r="C23" s="20">
        <v>42.4</v>
      </c>
      <c r="D23" s="20">
        <f t="shared" si="0"/>
        <v>50.879999999999995</v>
      </c>
      <c r="E23" s="20">
        <v>42.4</v>
      </c>
      <c r="F23" s="20">
        <f t="shared" si="1"/>
        <v>50.879999999999995</v>
      </c>
      <c r="G23" s="20">
        <v>4</v>
      </c>
      <c r="H23" s="20">
        <f t="shared" si="2"/>
        <v>4.8</v>
      </c>
      <c r="I23" s="20">
        <v>4</v>
      </c>
      <c r="J23" s="20">
        <f t="shared" si="3"/>
        <v>4.8</v>
      </c>
      <c r="K23" s="19"/>
    </row>
    <row r="24" spans="1:11">
      <c r="A24" s="18">
        <v>2021</v>
      </c>
      <c r="B24" s="18">
        <v>1.18</v>
      </c>
      <c r="C24" s="21">
        <v>25</v>
      </c>
      <c r="D24" s="21">
        <f t="shared" si="0"/>
        <v>29.5</v>
      </c>
      <c r="E24" s="21">
        <v>25</v>
      </c>
      <c r="F24" s="21">
        <f t="shared" si="1"/>
        <v>29.5</v>
      </c>
      <c r="G24" s="31">
        <v>0.5</v>
      </c>
      <c r="H24" s="31">
        <f t="shared" si="2"/>
        <v>0.59</v>
      </c>
      <c r="I24" s="31">
        <v>0.5</v>
      </c>
      <c r="J24" s="31">
        <f t="shared" si="3"/>
        <v>0.59</v>
      </c>
      <c r="K24" s="18"/>
    </row>
    <row r="25" spans="1:11">
      <c r="A25" s="19">
        <v>2022</v>
      </c>
      <c r="B25" s="19">
        <v>1.1000000000000001</v>
      </c>
      <c r="C25" s="20">
        <v>149</v>
      </c>
      <c r="D25" s="20">
        <f t="shared" ref="D25:D27" si="5">C25*B25</f>
        <v>163.9</v>
      </c>
      <c r="E25" s="20">
        <v>149</v>
      </c>
      <c r="F25" s="20">
        <f t="shared" si="1"/>
        <v>163.9</v>
      </c>
      <c r="G25" s="20">
        <v>7.8</v>
      </c>
      <c r="H25" s="20">
        <f t="shared" si="2"/>
        <v>8.58</v>
      </c>
      <c r="I25" s="20">
        <v>7.8</v>
      </c>
      <c r="J25" s="20">
        <f t="shared" si="3"/>
        <v>8.58</v>
      </c>
      <c r="K25" s="19"/>
    </row>
    <row r="26" spans="1:11" ht="29.1">
      <c r="A26" s="18">
        <v>2023</v>
      </c>
      <c r="B26" s="18">
        <v>1.03</v>
      </c>
      <c r="C26" s="21">
        <v>536</v>
      </c>
      <c r="D26" s="21">
        <f t="shared" si="5"/>
        <v>552.08000000000004</v>
      </c>
      <c r="E26" s="21">
        <v>25</v>
      </c>
      <c r="F26" s="21">
        <f t="shared" ref="F26" si="6">E26*B26</f>
        <v>25.75</v>
      </c>
      <c r="G26" s="31">
        <v>4.55</v>
      </c>
      <c r="H26" s="31">
        <f t="shared" ref="H26" si="7">G26*B26</f>
        <v>4.6864999999999997</v>
      </c>
      <c r="I26" s="31">
        <v>4.5999999999999996</v>
      </c>
      <c r="J26" s="31">
        <f t="shared" ref="J26" si="8">I26*B26</f>
        <v>4.7379999999999995</v>
      </c>
      <c r="K26" s="22" t="s">
        <v>111</v>
      </c>
    </row>
    <row r="27" spans="1:11">
      <c r="A27" s="19">
        <v>2024</v>
      </c>
      <c r="B27" s="19">
        <v>1</v>
      </c>
      <c r="C27" s="20">
        <v>26</v>
      </c>
      <c r="D27" s="20">
        <f t="shared" si="5"/>
        <v>26</v>
      </c>
      <c r="E27" s="20">
        <v>26</v>
      </c>
      <c r="F27" s="20">
        <f t="shared" si="1"/>
        <v>26</v>
      </c>
      <c r="G27" s="56">
        <v>0.75</v>
      </c>
      <c r="H27" s="56">
        <f t="shared" si="2"/>
        <v>0.75</v>
      </c>
      <c r="I27" s="56">
        <v>0.75</v>
      </c>
      <c r="J27" s="56">
        <f t="shared" si="3"/>
        <v>0.75</v>
      </c>
      <c r="K27" s="19"/>
    </row>
    <row r="29" spans="1:11">
      <c r="A29" s="1" t="s">
        <v>24</v>
      </c>
    </row>
    <row r="30" spans="1:11" ht="14.45" customHeight="1">
      <c r="A30" s="62" t="s">
        <v>112</v>
      </c>
      <c r="B30" s="62"/>
      <c r="C30" s="62"/>
      <c r="D30" s="62"/>
      <c r="E30" s="62"/>
      <c r="F30" s="62"/>
      <c r="G30" s="62"/>
      <c r="H30" s="62"/>
      <c r="I30" s="62"/>
      <c r="J30" s="62"/>
      <c r="K30" s="62"/>
    </row>
    <row r="31" spans="1:11">
      <c r="A31" s="62" t="s">
        <v>113</v>
      </c>
      <c r="B31" s="62"/>
      <c r="C31" s="62"/>
      <c r="D31" s="62"/>
      <c r="E31" s="62"/>
      <c r="F31" s="62"/>
      <c r="G31" s="62"/>
      <c r="H31" s="62"/>
      <c r="I31" s="62"/>
      <c r="J31" s="62"/>
      <c r="K31" s="62"/>
    </row>
    <row r="32" spans="1:11" ht="14.45" customHeight="1">
      <c r="A32" s="62" t="s">
        <v>114</v>
      </c>
      <c r="B32" s="62"/>
      <c r="C32" s="62"/>
      <c r="D32" s="62"/>
      <c r="E32" s="62"/>
      <c r="F32" s="62"/>
      <c r="G32" s="62"/>
      <c r="H32" s="62"/>
      <c r="I32" s="62"/>
      <c r="J32" s="62"/>
      <c r="K32" s="62"/>
    </row>
    <row r="33" spans="1:11" ht="15" customHeight="1">
      <c r="A33" s="62"/>
      <c r="B33" s="62"/>
      <c r="C33" s="62"/>
      <c r="D33" s="62"/>
      <c r="E33" s="62"/>
      <c r="F33" s="62"/>
      <c r="G33" s="62"/>
      <c r="H33" s="62"/>
      <c r="I33" s="62"/>
      <c r="J33" s="62"/>
      <c r="K33" s="62"/>
    </row>
    <row r="34" spans="1:11" ht="15" customHeight="1">
      <c r="A34" s="62" t="s">
        <v>115</v>
      </c>
      <c r="B34" s="62"/>
      <c r="C34" s="62"/>
      <c r="D34" s="62"/>
      <c r="E34" s="62"/>
      <c r="F34" s="62"/>
      <c r="G34" s="62"/>
      <c r="H34" s="62"/>
      <c r="I34" s="62"/>
      <c r="J34" s="62"/>
      <c r="K34" s="62"/>
    </row>
    <row r="35" spans="1:11" ht="15" customHeight="1">
      <c r="A35" s="62" t="s">
        <v>116</v>
      </c>
      <c r="B35" s="62"/>
      <c r="C35" s="62"/>
      <c r="D35" s="62"/>
      <c r="E35" s="62"/>
      <c r="F35" s="62"/>
      <c r="G35" s="62"/>
      <c r="H35" s="62"/>
      <c r="I35" s="62"/>
      <c r="J35" s="62"/>
      <c r="K35" s="62"/>
    </row>
    <row r="36" spans="1:11">
      <c r="A36" s="62"/>
      <c r="B36" s="62"/>
      <c r="C36" s="62"/>
      <c r="D36" s="62"/>
      <c r="E36" s="62"/>
      <c r="F36" s="62"/>
      <c r="G36" s="62"/>
      <c r="H36" s="62"/>
      <c r="I36" s="62"/>
      <c r="J36" s="62"/>
      <c r="K36" s="62"/>
    </row>
  </sheetData>
  <mergeCells count="8">
    <mergeCell ref="A34:K34"/>
    <mergeCell ref="A35:K36"/>
    <mergeCell ref="A1:K1"/>
    <mergeCell ref="C2:F2"/>
    <mergeCell ref="G2:J2"/>
    <mergeCell ref="A30:K30"/>
    <mergeCell ref="A31:K31"/>
    <mergeCell ref="A32:K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4e5f01-c430-4110-a4ab-9cece6d99e96">
      <Terms xmlns="http://schemas.microsoft.com/office/infopath/2007/PartnerControls"/>
    </lcf76f155ced4ddcb4097134ff3c332f>
    <TaxCatchAll xmlns="9c171611-bb3b-44d2-8b90-4c5bb6e505ab" xsi:nil="true"/>
    <State xmlns="eb4e5f01-c430-4110-a4ab-9cece6d99e96" xsi:nil="true"/>
    <Sector xmlns="eb4e5f01-c430-4110-a4ab-9cece6d99e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F2DEF8FC35654DB0338B6F3E79DA4C" ma:contentTypeVersion="21" ma:contentTypeDescription="Create a new document." ma:contentTypeScope="" ma:versionID="f3e228cfaabcaa192105f6578cf337db">
  <xsd:schema xmlns:xsd="http://www.w3.org/2001/XMLSchema" xmlns:xs="http://www.w3.org/2001/XMLSchema" xmlns:p="http://schemas.microsoft.com/office/2006/metadata/properties" xmlns:ns2="eb4e5f01-c430-4110-a4ab-9cece6d99e96" xmlns:ns3="9c171611-bb3b-44d2-8b90-4c5bb6e505ab" targetNamespace="http://schemas.microsoft.com/office/2006/metadata/properties" ma:root="true" ma:fieldsID="2443a29e606bcc4a283a2334786d2cad" ns2:_="" ns3:_="">
    <xsd:import namespace="eb4e5f01-c430-4110-a4ab-9cece6d99e96"/>
    <xsd:import namespace="9c171611-bb3b-44d2-8b90-4c5bb6e505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Sector" minOccurs="0"/>
                <xsd:element ref="ns2:St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e5f01-c430-4110-a4ab-9cece6d99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6ed423-c485-48b3-84b8-c36f018ef2c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Sector" ma:index="25" nillable="true" ma:displayName="Sector" ma:format="Dropdown" ma:internalName="Sector">
      <xsd:complexType>
        <xsd:complexContent>
          <xsd:extension base="dms:MultiChoiceFillIn">
            <xsd:sequence>
              <xsd:element name="Value" maxOccurs="unbounded" minOccurs="0" nillable="true">
                <xsd:simpleType>
                  <xsd:union memberTypes="dms:Text">
                    <xsd:simpleType>
                      <xsd:restriction base="dms:Choice">
                        <xsd:enumeration value="OCPSF"/>
                        <xsd:enumeration value="Petroleum Refining"/>
                        <xsd:enumeration value="Fertilizer Manufacturing"/>
                        <xsd:enumeration value="Pesticide Chemicals"/>
                        <xsd:enumeration value="Inorganic Chemicals"/>
                        <xsd:enumeration value="Other"/>
                        <xsd:enumeration value="Slaughterhouse"/>
                        <xsd:enumeration value="POTW"/>
                        <xsd:enumeration value="Rubber"/>
                        <xsd:enumeration value="Plastic Molding and Forming"/>
                        <xsd:enumeration value="N/A ELG"/>
                      </xsd:restriction>
                    </xsd:simpleType>
                  </xsd:union>
                </xsd:simpleType>
              </xsd:element>
            </xsd:sequence>
          </xsd:extension>
        </xsd:complexContent>
      </xsd:complexType>
    </xsd:element>
    <xsd:element name="State" ma:index="26" nillable="true" ma:displayName="State" ma:format="Dropdown" ma:internalName="State">
      <xsd:complexType>
        <xsd:complexContent>
          <xsd:extension base="dms:MultiChoice">
            <xsd:sequence>
              <xsd:element name="Value" maxOccurs="unbounded" minOccurs="0" nillable="true">
                <xsd:simpleType>
                  <xsd:restriction base="dms:Choice">
                    <xsd:enumeration value="Alabama"/>
                    <xsd:enumeration value="Alaska"/>
                    <xsd:enumeration value="Arizona"/>
                    <xsd:enumeration value="Arkansas"/>
                    <xsd:enumeration value="California"/>
                    <xsd:enumeration value="Colorado"/>
                    <xsd:enumeration value="Connecticut"/>
                    <xsd:enumeration value="Delaware"/>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enumeration value="Puerto Rico"/>
                    <xsd:enumeration value="Choice 52"/>
                  </xsd:restriction>
                </xsd:simple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71611-bb3b-44d2-8b90-4c5bb6e505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120264a-ec49-4cbd-ae61-756af41e4867}" ma:internalName="TaxCatchAll" ma:showField="CatchAllData" ma:web="9c171611-bb3b-44d2-8b90-4c5bb6e505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A54F1D-C6B4-4955-B384-5428A25E9480}"/>
</file>

<file path=customXml/itemProps2.xml><?xml version="1.0" encoding="utf-8"?>
<ds:datastoreItem xmlns:ds="http://schemas.openxmlformats.org/officeDocument/2006/customXml" ds:itemID="{C5C6DCD0-5C13-4C4F-9CB3-0E445EE5EBCD}"/>
</file>

<file path=customXml/itemProps3.xml><?xml version="1.0" encoding="utf-8"?>
<ds:datastoreItem xmlns:ds="http://schemas.openxmlformats.org/officeDocument/2006/customXml" ds:itemID="{5ABDF41C-D6C2-476F-B4CD-92502CC577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Keene Kelderman</dc:creator>
  <cp:keywords/>
  <dc:description/>
  <cp:lastModifiedBy/>
  <cp:revision/>
  <dcterms:created xsi:type="dcterms:W3CDTF">2020-09-18T20:59:42Z</dcterms:created>
  <dcterms:modified xsi:type="dcterms:W3CDTF">2024-12-09T16:18:26Z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0x0101002AF2DEF8FC35654DB0338B6F3E79DA4C</vt:lpwstr>
  </property>
  <property fmtid="{D5CDD505-2E9C-101B-9397-08002B2CF9AE}" pid="3" name="MediaServiceImageTags">
    <vt:lpwstr/>
  </property>
</Properties>
</file>